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7470" windowHeight="2670" tabRatio="659" activeTab="5"/>
  </bookViews>
  <sheets>
    <sheet name="2.1.Титул" sheetId="9" r:id="rId1"/>
    <sheet name="2.2.Расчет" sheetId="6" r:id="rId2"/>
    <sheet name="2.3.СтоимостьЕдТрудоемкости" sheetId="7" r:id="rId3"/>
    <sheet name="2.4.Коэф_и_показатели" sheetId="4" r:id="rId4"/>
    <sheet name="2.5.SLA" sheetId="8" r:id="rId5"/>
    <sheet name="Ф. сложн." sheetId="10" r:id="rId6"/>
    <sheet name="Лист1" sheetId="11" r:id="rId7"/>
  </sheets>
  <calcPr calcId="152511"/>
</workbook>
</file>

<file path=xl/calcChain.xml><?xml version="1.0" encoding="utf-8"?>
<calcChain xmlns="http://schemas.openxmlformats.org/spreadsheetml/2006/main">
  <c r="N21" i="10" l="1"/>
  <c r="N20" i="10"/>
  <c r="N19" i="10"/>
  <c r="N18" i="10"/>
  <c r="N22" i="10" s="1"/>
  <c r="O17" i="10" s="1"/>
  <c r="P17" i="10" s="1"/>
  <c r="N17" i="10"/>
  <c r="AL6" i="6" l="1"/>
  <c r="AL4" i="6"/>
  <c r="AF4" i="6"/>
  <c r="Y4" i="6"/>
  <c r="AE4" i="6"/>
  <c r="X4" i="6"/>
  <c r="W4" i="6"/>
  <c r="AD4" i="6" s="1"/>
  <c r="E3" i="7"/>
  <c r="Q4" i="6"/>
  <c r="C32" i="10" l="1"/>
  <c r="G32" i="10" s="1"/>
  <c r="C31" i="10"/>
  <c r="G31" i="10" s="1"/>
  <c r="C30" i="10"/>
  <c r="G30" i="10" s="1"/>
  <c r="C29" i="10"/>
  <c r="G29" i="10" s="1"/>
  <c r="C28" i="10"/>
  <c r="G28" i="10" s="1"/>
  <c r="H28" i="10" s="1"/>
  <c r="C21" i="10"/>
  <c r="E21" i="10" s="1"/>
  <c r="F21" i="10" s="1"/>
  <c r="C20" i="10"/>
  <c r="E20" i="10" s="1"/>
  <c r="F20" i="10" s="1"/>
  <c r="C19" i="10"/>
  <c r="E19" i="10" s="1"/>
  <c r="F19" i="10" s="1"/>
  <c r="E18" i="10"/>
  <c r="F18" i="10" s="1"/>
  <c r="C18" i="10"/>
  <c r="C17" i="10"/>
  <c r="E17" i="10" s="1"/>
  <c r="F17" i="10" s="1"/>
  <c r="G17" i="10" l="1"/>
  <c r="Z6" i="6" l="1"/>
  <c r="U4" i="6" l="1"/>
  <c r="AB4" i="6" s="1"/>
  <c r="AA4" i="6" l="1"/>
  <c r="E4" i="7"/>
  <c r="F4" i="7" s="1"/>
  <c r="AI4" i="6" s="1"/>
  <c r="F3" i="7"/>
  <c r="T4" i="6"/>
  <c r="S4" i="6"/>
  <c r="P4" i="6"/>
  <c r="E20" i="4"/>
  <c r="E22" i="4"/>
  <c r="AH4" i="6" l="1"/>
  <c r="AG4" i="6"/>
  <c r="AF5" i="6" l="1"/>
  <c r="AG5" i="6"/>
  <c r="AE5" i="6"/>
  <c r="AD5" i="6"/>
</calcChain>
</file>

<file path=xl/sharedStrings.xml><?xml version="1.0" encoding="utf-8"?>
<sst xmlns="http://schemas.openxmlformats.org/spreadsheetml/2006/main" count="151" uniqueCount="132">
  <si>
    <t>Исходные данные для расчетов из Паспортов информационных систем</t>
  </si>
  <si>
    <t xml:space="preserve">Трудоемкость по системному администрированию ИСиР, чел./дней,
Hса </t>
  </si>
  <si>
    <t>Уровень 3</t>
  </si>
  <si>
    <t>Уровень 2</t>
  </si>
  <si>
    <t>Уровень 1</t>
  </si>
  <si>
    <t>Коэффициенты связи для расчета коэффициентов функциональной сложности ИС:</t>
  </si>
  <si>
    <t>Стоимость поддержки пользователей ИСиР,
Vпп</t>
  </si>
  <si>
    <t>Всего</t>
  </si>
  <si>
    <t>Стоимость технической поддержки аппаратного обеспечения ИСиР,
Vтп</t>
  </si>
  <si>
    <t>Трудоемкость по технической поддержке аппаратного обеспечения ИСиР, чел./дней,
Hтп</t>
  </si>
  <si>
    <t>Обозначение в Методике</t>
  </si>
  <si>
    <t>Трудоемкость по сопровождению аппаратного обеспечения ИСиР, чел./дней,
Hсо</t>
  </si>
  <si>
    <t>Согласованный лимит услуг по поддержке программного обеспечения ИСиР производителем (тыс.руб.)
Vвп</t>
  </si>
  <si>
    <t>Стоимость прикладного администрирования ИСиР,
Vпа</t>
  </si>
  <si>
    <t>Согласованный лимит услуг по поддержке аппаратного обеспечения ИСиР производителем (тыс.руб.)
Vва</t>
  </si>
  <si>
    <t>Коэффициенты и показатели Методики</t>
  </si>
  <si>
    <t>Коэффициенты SLA</t>
  </si>
  <si>
    <t>Коэффициент уровня сервиса по показателю «Уровень доступности информационной системы»</t>
  </si>
  <si>
    <t>Коэффициенты связи:</t>
  </si>
  <si>
    <t>5. Коэффициенты уровня сервиса</t>
  </si>
  <si>
    <t>Стоимость сопровождения аппаратного обеспечения ИСиР,
Vсо</t>
  </si>
  <si>
    <t>Коэффициенты функциональной сложности ИСиР</t>
  </si>
  <si>
    <t>2.</t>
  </si>
  <si>
    <t>3.</t>
  </si>
  <si>
    <t>4.</t>
  </si>
  <si>
    <t>Стоимость эксплуатации ИС, руб.</t>
  </si>
  <si>
    <t>Коэффициент уровня сервиса по показателю «Временные параметры услуг»</t>
  </si>
  <si>
    <t>Стоимость системного администрирования ИСиР,
Vса</t>
  </si>
  <si>
    <t>Наименование ИСиР</t>
  </si>
  <si>
    <t>Значение</t>
  </si>
  <si>
    <t xml:space="preserve">Трудоемкость по поддержке пользователей ИСиР, чел./дней,
Hпп </t>
  </si>
  <si>
    <t>№№</t>
  </si>
  <si>
    <t>Коэффициент уровня сервиса по показателю «Режим оказания услуг» (сервисное обслуживание)</t>
  </si>
  <si>
    <t>Согласованные уровни сервиса</t>
  </si>
  <si>
    <t xml:space="preserve">Трудоемкость по прикладному администрированию ИСиР, чел./дней,
Hпа </t>
  </si>
  <si>
    <t>Количество процессорных ядер ИСиР, 
Nc</t>
  </si>
  <si>
    <t>Согласованные уровни фукнкциональной сложности</t>
  </si>
  <si>
    <t>Количество пользователей ИСиР</t>
  </si>
  <si>
    <t>Коэффициент уровня сервиса по показателю «Режим оказания услуг» (инцидентная работа)</t>
  </si>
  <si>
    <t xml:space="preserve">Коэффициенты масштаба: </t>
  </si>
  <si>
    <t>1.</t>
  </si>
  <si>
    <t>Коэффициенты категорий пользователей:</t>
  </si>
  <si>
    <t>Заказчик</t>
  </si>
  <si>
    <t xml:space="preserve">Трудоемкость работ (услуг), 
чел.-дней </t>
  </si>
  <si>
    <t>Количество процессорных ядер аппаратных серверов,
Na</t>
  </si>
  <si>
    <r>
      <t>прикладной                F</t>
    </r>
    <r>
      <rPr>
        <b/>
        <vertAlign val="subscript"/>
        <sz val="11"/>
        <color indexed="63"/>
        <rFont val="Arial"/>
        <family val="2"/>
        <charset val="204"/>
      </rPr>
      <t>П</t>
    </r>
  </si>
  <si>
    <r>
      <t>системной                F</t>
    </r>
    <r>
      <rPr>
        <b/>
        <vertAlign val="subscript"/>
        <sz val="11"/>
        <color indexed="63"/>
        <rFont val="Arial"/>
        <family val="2"/>
        <charset val="204"/>
      </rPr>
      <t>С</t>
    </r>
  </si>
  <si>
    <r>
      <t>временные параметры                       Ksla</t>
    </r>
    <r>
      <rPr>
        <b/>
        <vertAlign val="subscript"/>
        <sz val="11"/>
        <color indexed="63"/>
        <rFont val="Arial"/>
        <family val="2"/>
        <charset val="204"/>
      </rPr>
      <t>в</t>
    </r>
  </si>
  <si>
    <r>
      <t>уровень доступности                 Ksla</t>
    </r>
    <r>
      <rPr>
        <b/>
        <vertAlign val="subscript"/>
        <sz val="11"/>
        <color indexed="63"/>
        <rFont val="Arial"/>
        <family val="2"/>
        <charset val="204"/>
      </rPr>
      <t>д</t>
    </r>
  </si>
  <si>
    <r>
      <t xml:space="preserve">Госслужащие и работники госучреждений,
</t>
    </r>
    <r>
      <rPr>
        <b/>
        <sz val="11"/>
        <color indexed="63"/>
        <rFont val="Arial"/>
        <family val="2"/>
        <charset val="204"/>
      </rPr>
      <t xml:space="preserve">Nk </t>
    </r>
  </si>
  <si>
    <r>
      <t xml:space="preserve">Физические лица и работники коммерческих организаций,
</t>
    </r>
    <r>
      <rPr>
        <b/>
        <sz val="11"/>
        <color indexed="63"/>
        <rFont val="Arial"/>
        <family val="2"/>
        <charset val="204"/>
      </rPr>
      <t>Nk</t>
    </r>
    <r>
      <rPr>
        <sz val="11"/>
        <color indexed="63"/>
        <rFont val="Arial"/>
        <family val="2"/>
        <charset val="204"/>
      </rPr>
      <t xml:space="preserve">
</t>
    </r>
  </si>
  <si>
    <r>
      <t xml:space="preserve">поддержка пользователей,
</t>
    </r>
    <r>
      <rPr>
        <b/>
        <sz val="11"/>
        <rFont val="Arial"/>
        <family val="2"/>
        <charset val="204"/>
      </rPr>
      <t>Кfпп</t>
    </r>
  </si>
  <si>
    <r>
      <rPr>
        <sz val="11"/>
        <rFont val="Arial"/>
        <family val="2"/>
        <charset val="204"/>
      </rPr>
      <t>поддержка пользователей,</t>
    </r>
    <r>
      <rPr>
        <b/>
        <sz val="11"/>
        <rFont val="Arial"/>
        <family val="2"/>
        <charset val="204"/>
      </rPr>
      <t xml:space="preserve">
Кslaпп</t>
    </r>
  </si>
  <si>
    <r>
      <t>режим техническое сопровождение           Ksla</t>
    </r>
    <r>
      <rPr>
        <b/>
        <vertAlign val="subscript"/>
        <sz val="11"/>
        <color indexed="63"/>
        <rFont val="Arial"/>
        <family val="2"/>
        <charset val="204"/>
      </rPr>
      <t>и</t>
    </r>
  </si>
  <si>
    <r>
      <t xml:space="preserve">администри-рование,
</t>
    </r>
    <r>
      <rPr>
        <b/>
        <sz val="11"/>
        <rFont val="Arial"/>
        <family val="2"/>
        <charset val="204"/>
      </rPr>
      <t>Kslaa</t>
    </r>
  </si>
  <si>
    <r>
      <t xml:space="preserve">прикладное администрирование,
</t>
    </r>
    <r>
      <rPr>
        <b/>
        <sz val="11"/>
        <rFont val="Arial"/>
        <family val="2"/>
        <charset val="204"/>
      </rPr>
      <t>Кfпа</t>
    </r>
  </si>
  <si>
    <r>
      <t>a</t>
    </r>
    <r>
      <rPr>
        <vertAlign val="subscript"/>
        <sz val="11"/>
        <rFont val="Times New Roman"/>
        <family val="1"/>
        <charset val="204"/>
      </rPr>
      <t>пп</t>
    </r>
  </si>
  <si>
    <r>
      <t>a</t>
    </r>
    <r>
      <rPr>
        <vertAlign val="subscript"/>
        <sz val="11"/>
        <rFont val="Times New Roman"/>
        <family val="1"/>
        <charset val="204"/>
      </rPr>
      <t>па</t>
    </r>
  </si>
  <si>
    <r>
      <t>a</t>
    </r>
    <r>
      <rPr>
        <vertAlign val="subscript"/>
        <sz val="11"/>
        <rFont val="Times New Roman"/>
        <family val="1"/>
        <charset val="204"/>
      </rPr>
      <t>са</t>
    </r>
  </si>
  <si>
    <r>
      <t>b</t>
    </r>
    <r>
      <rPr>
        <vertAlign val="subscript"/>
        <sz val="11"/>
        <rFont val="Times New Roman"/>
        <family val="1"/>
        <charset val="204"/>
      </rPr>
      <t>са</t>
    </r>
  </si>
  <si>
    <r>
      <t>a</t>
    </r>
    <r>
      <rPr>
        <vertAlign val="subscript"/>
        <sz val="11"/>
        <rFont val="Times New Roman"/>
        <family val="1"/>
        <charset val="204"/>
      </rPr>
      <t>со</t>
    </r>
  </si>
  <si>
    <r>
      <t>b</t>
    </r>
    <r>
      <rPr>
        <vertAlign val="subscript"/>
        <sz val="11"/>
        <rFont val="Times New Roman"/>
        <family val="1"/>
        <charset val="204"/>
      </rPr>
      <t>со</t>
    </r>
  </si>
  <si>
    <r>
      <t>a</t>
    </r>
    <r>
      <rPr>
        <vertAlign val="subscript"/>
        <sz val="11"/>
        <rFont val="Times New Roman"/>
        <family val="1"/>
        <charset val="204"/>
      </rPr>
      <t>тп</t>
    </r>
  </si>
  <si>
    <r>
      <t>b</t>
    </r>
    <r>
      <rPr>
        <vertAlign val="subscript"/>
        <sz val="11"/>
        <rFont val="Times New Roman"/>
        <family val="1"/>
        <charset val="204"/>
      </rPr>
      <t>тп</t>
    </r>
  </si>
  <si>
    <r>
      <t>b</t>
    </r>
    <r>
      <rPr>
        <vertAlign val="subscript"/>
        <sz val="11"/>
        <rFont val="Times New Roman"/>
        <family val="1"/>
        <charset val="204"/>
      </rPr>
      <t>пп</t>
    </r>
  </si>
  <si>
    <r>
      <t>c</t>
    </r>
    <r>
      <rPr>
        <vertAlign val="subscript"/>
        <sz val="11"/>
        <rFont val="Times New Roman"/>
        <family val="1"/>
        <charset val="204"/>
      </rPr>
      <t>пп</t>
    </r>
  </si>
  <si>
    <r>
      <t>b</t>
    </r>
    <r>
      <rPr>
        <vertAlign val="subscript"/>
        <sz val="11"/>
        <rFont val="Times New Roman"/>
        <family val="1"/>
        <charset val="204"/>
      </rPr>
      <t>па</t>
    </r>
  </si>
  <si>
    <r>
      <t>c</t>
    </r>
    <r>
      <rPr>
        <vertAlign val="subscript"/>
        <sz val="11"/>
        <rFont val="Times New Roman"/>
        <family val="1"/>
        <charset val="204"/>
      </rPr>
      <t>па</t>
    </r>
  </si>
  <si>
    <r>
      <t>d</t>
    </r>
    <r>
      <rPr>
        <vertAlign val="subscript"/>
        <sz val="11"/>
        <rFont val="Times New Roman"/>
        <family val="1"/>
        <charset val="204"/>
      </rPr>
      <t>пп</t>
    </r>
  </si>
  <si>
    <r>
      <t>g</t>
    </r>
    <r>
      <rPr>
        <vertAlign val="subscript"/>
        <sz val="11"/>
        <rFont val="Times New Roman"/>
        <family val="1"/>
        <charset val="204"/>
      </rPr>
      <t>пп</t>
    </r>
  </si>
  <si>
    <r>
      <t>d</t>
    </r>
    <r>
      <rPr>
        <vertAlign val="subscript"/>
        <sz val="11"/>
        <rFont val="Times New Roman"/>
        <family val="1"/>
        <charset val="204"/>
      </rPr>
      <t>па</t>
    </r>
  </si>
  <si>
    <r>
      <t>g</t>
    </r>
    <r>
      <rPr>
        <vertAlign val="subscript"/>
        <sz val="11"/>
        <rFont val="Times New Roman"/>
        <family val="1"/>
        <charset val="204"/>
      </rPr>
      <t>па</t>
    </r>
  </si>
  <si>
    <r>
      <t>Kp</t>
    </r>
    <r>
      <rPr>
        <vertAlign val="subscript"/>
        <sz val="11"/>
        <rFont val="Times New Roman"/>
        <family val="1"/>
        <charset val="204"/>
      </rPr>
      <t>ппг</t>
    </r>
  </si>
  <si>
    <r>
      <t>Kp</t>
    </r>
    <r>
      <rPr>
        <vertAlign val="subscript"/>
        <sz val="11"/>
        <rFont val="Times New Roman"/>
        <family val="1"/>
        <charset val="204"/>
      </rPr>
      <t>ппф</t>
    </r>
  </si>
  <si>
    <r>
      <t>Kp</t>
    </r>
    <r>
      <rPr>
        <vertAlign val="subscript"/>
        <sz val="11"/>
        <rFont val="Times New Roman"/>
        <family val="1"/>
        <charset val="204"/>
      </rPr>
      <t>паг</t>
    </r>
  </si>
  <si>
    <r>
      <t>Kp</t>
    </r>
    <r>
      <rPr>
        <vertAlign val="subscript"/>
        <sz val="11"/>
        <rFont val="Times New Roman"/>
        <family val="1"/>
        <charset val="204"/>
      </rPr>
      <t>паф</t>
    </r>
  </si>
  <si>
    <r>
      <t>Ksla</t>
    </r>
    <r>
      <rPr>
        <vertAlign val="subscript"/>
        <sz val="11"/>
        <rFont val="Times New Roman"/>
        <family val="1"/>
        <charset val="204"/>
      </rPr>
      <t>с</t>
    </r>
  </si>
  <si>
    <r>
      <t>Ksla</t>
    </r>
    <r>
      <rPr>
        <vertAlign val="subscript"/>
        <sz val="11"/>
        <rFont val="Times New Roman"/>
        <family val="1"/>
        <charset val="204"/>
      </rPr>
      <t>и</t>
    </r>
  </si>
  <si>
    <r>
      <t>Ksla</t>
    </r>
    <r>
      <rPr>
        <vertAlign val="subscript"/>
        <sz val="11"/>
        <rFont val="Times New Roman"/>
        <family val="1"/>
        <charset val="204"/>
      </rPr>
      <t>в</t>
    </r>
  </si>
  <si>
    <r>
      <t>Ksla</t>
    </r>
    <r>
      <rPr>
        <vertAlign val="subscript"/>
        <sz val="11"/>
        <rFont val="Times New Roman"/>
        <family val="1"/>
        <charset val="204"/>
      </rPr>
      <t>д</t>
    </r>
  </si>
  <si>
    <t>За весь период контракта</t>
  </si>
  <si>
    <r>
      <t>R</t>
    </r>
    <r>
      <rPr>
        <vertAlign val="subscript"/>
        <sz val="12"/>
        <rFont val="Times New Roman"/>
        <family val="1"/>
        <charset val="204"/>
      </rPr>
      <t>п</t>
    </r>
  </si>
  <si>
    <r>
      <t>R</t>
    </r>
    <r>
      <rPr>
        <vertAlign val="subscript"/>
        <sz val="12"/>
        <rFont val="Times New Roman"/>
        <family val="1"/>
        <charset val="204"/>
      </rPr>
      <t>т</t>
    </r>
  </si>
  <si>
    <t>Согласованный лимит трудоемкости по адаптационному сопровождению ИСиР, чел./дней,
Hам</t>
  </si>
  <si>
    <r>
      <t>режим поддержка пользователей                      Ksla</t>
    </r>
    <r>
      <rPr>
        <b/>
        <vertAlign val="subscript"/>
        <sz val="11"/>
        <color indexed="63"/>
        <rFont val="Arial"/>
        <family val="2"/>
        <charset val="204"/>
      </rPr>
      <t>с</t>
    </r>
  </si>
  <si>
    <t>Стоимость адаптационного сопровождения,
Vам</t>
  </si>
  <si>
    <t>Стоимость единицы трудоемкости поддержки пользователей, администрирования и сопровождения</t>
  </si>
  <si>
    <t>Наименование показателя в Порядке 18р</t>
  </si>
  <si>
    <t>Обозначение показателя в Порядке 18р</t>
  </si>
  <si>
    <t>Коэффициент пересчета в текущий уровень цен</t>
  </si>
  <si>
    <t>Стоимость единицы трудоемкости в текущих ценах (руб. за 1 чел.-день)</t>
  </si>
  <si>
    <t>Стоимость единицы трудоемкости технической поддержки аппаратного обеспечения</t>
  </si>
  <si>
    <t>Базовая стоимость единицы трудоемкости в ценах 2018 года (руб. за 1 чел.-день)</t>
  </si>
  <si>
    <t>режим сопровождение и техническая поддержка АО     Kslaп</t>
  </si>
  <si>
    <t>сопровождение и техническая поддержка аппаратного обеспечения,
Кslaао</t>
  </si>
  <si>
    <t>Коэффициент уровня сервиса по показателю «Режим оказания услуг» (сопровождение и техническая поддержка аппаратного обеспечения)</t>
  </si>
  <si>
    <r>
      <t>Ksla</t>
    </r>
    <r>
      <rPr>
        <vertAlign val="subscript"/>
        <sz val="11"/>
        <rFont val="Times New Roman"/>
        <family val="1"/>
        <charset val="204"/>
      </rPr>
      <t>п</t>
    </r>
  </si>
  <si>
    <t>Приложение 2</t>
  </si>
  <si>
    <t>к протоколу начальной (максимальной)</t>
  </si>
  <si>
    <t>цены контракта (цены лота)</t>
  </si>
  <si>
    <t>Таблица расчета начальной (максимальной) цены контракта</t>
  </si>
  <si>
    <t xml:space="preserve">ГКУ </t>
  </si>
  <si>
    <t>ФУНКЦИОНАЛЬНАЯ СЛОЖНОСТЬ ИНФОРМАЦИОННОЙ СИСТЕМЫ</t>
  </si>
  <si>
    <t>1. Исходные данные</t>
  </si>
  <si>
    <t>1.1</t>
  </si>
  <si>
    <t>Количество прикладных компонентов</t>
  </si>
  <si>
    <t>1.2</t>
  </si>
  <si>
    <t>Количество уникальных общесистемных компонентов</t>
  </si>
  <si>
    <t>1.3</t>
  </si>
  <si>
    <t>Количество информационных потоков</t>
  </si>
  <si>
    <t>1.4</t>
  </si>
  <si>
    <t>Количество физических/виртуальных устройств</t>
  </si>
  <si>
    <t>1.5</t>
  </si>
  <si>
    <t>Количество размещений по всем компонентам</t>
  </si>
  <si>
    <t>2. Уровень функциональной сложности ИС для расчета поддержки пользователей и прикладного администрирования (Fn)</t>
  </si>
  <si>
    <t>Показатель</t>
  </si>
  <si>
    <t>Значение показателя (из пп.1.1-1.5)</t>
  </si>
  <si>
    <t>Базовый уровень показателя</t>
  </si>
  <si>
    <t>Относительное значение показателя (гр.2/гр.3)</t>
  </si>
  <si>
    <t>Нормированное значение показателя (гр.4*0,8+0,2)</t>
  </si>
  <si>
    <t>Уровень функциональной сложности (сумма по гр.5)</t>
  </si>
  <si>
    <t>3. Уровень функциональной сложности ИС для расчета системного администрирования (Fc)</t>
  </si>
  <si>
    <t>Нормировочные коэффициенты</t>
  </si>
  <si>
    <t>Нормированное значение показателя (гр.2*гр.5/гр.3)+гр.4</t>
  </si>
  <si>
    <t xml:space="preserve">АИС </t>
  </si>
  <si>
    <t>на оказание услуг по технической поддержке и сопровождению АИС</t>
  </si>
  <si>
    <t>РАСЧЕТ СТОИМОСТИ АДАПТАЦИОННОГО СОПРОВОЖДЕНИЯ</t>
  </si>
  <si>
    <t>Стоимость 
разработки (без НДС),
руб./год</t>
  </si>
  <si>
    <t>Стоимость разработки, с учетом % руб.</t>
  </si>
  <si>
    <t>Годовая (максимальная) стоимость адаптационного сопровождения и модернизации
Vam, руб./год</t>
  </si>
  <si>
    <t>Стоимость адаптационного сопровождения и модернизации
Vam, руб. за 365 к.д.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</si>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</sst>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0.000"/>
    <numFmt numFmtId="167" formatCode="#,##0.000;[Red]\-#,##0.000"/>
    <numFmt numFmtId="168" formatCode="#,##0.0000;[Red]\-#,##0.0000"/>
    <numFmt numFmtId="169" formatCode="#,##0.00_ ;\-#,##0.00\ "/>
    <numFmt numFmtId="170" formatCode="_-* #,##0.00\ _₽_-;\-* #,##0.00\ _₽_-;_-* &quot;-&quot;\ _₽_-;_-@_-"/>
    <numFmt numFmtId="171" formatCode="#,##0_ ;\-#,##0\ "/>
    <numFmt numFmtId="172" formatCode="0.0000"/>
    <numFmt numFmtId="173" formatCode="_-* #,##0.00_р_._-;\-* #,##0.00_р_._-;_-* &quot;-&quot;_р_._-;_-@_-"/>
    <numFmt numFmtId="174" formatCode="#,##0.000"/>
  </numFmts>
  <fonts count="52" x14ac:knownFonts="1"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indexed="63"/>
      <name val="Arial"/>
      <family val="2"/>
      <charset val="204"/>
    </font>
    <font>
      <b/>
      <vertAlign val="subscript"/>
      <sz val="11"/>
      <color indexed="63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1"/>
      <color indexed="63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8"/>
      <color indexed="54"/>
      <name val="Calibri Light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vertAlign val="sub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</font>
    <font>
      <sz val="12"/>
      <color indexed="63"/>
      <name val="Arial"/>
      <family val="2"/>
    </font>
    <font>
      <b/>
      <sz val="12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  <charset val="204"/>
    </font>
    <font>
      <sz val="12"/>
      <name val="Arial"/>
      <family val="2"/>
      <charset val="204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4" tint="0.79998168889431442"/>
      <name val="Arial"/>
      <family val="2"/>
    </font>
    <font>
      <sz val="10"/>
      <color theme="0"/>
      <name val="Arial"/>
      <family val="2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27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31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51"/>
        <bgColor indexed="8"/>
      </patternFill>
    </fill>
    <fill>
      <patternFill patternType="solid">
        <fgColor indexed="62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8" borderId="0" applyNumberFormat="0" applyBorder="0" applyAlignment="0" applyProtection="0"/>
    <xf numFmtId="0" fontId="34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2" borderId="0" applyNumberFormat="0" applyBorder="0" applyAlignment="0" applyProtection="0"/>
    <xf numFmtId="0" fontId="25" fillId="3" borderId="1" applyNumberFormat="0" applyAlignment="0" applyProtection="0"/>
    <xf numFmtId="0" fontId="26" fillId="9" borderId="2" applyNumberFormat="0" applyAlignment="0" applyProtection="0"/>
    <xf numFmtId="0" fontId="27" fillId="9" borderId="1" applyNumberFormat="0" applyAlignment="0" applyProtection="0"/>
    <xf numFmtId="165" fontId="1" fillId="0" borderId="0" applyFon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29" fillId="14" borderId="7" applyNumberFormat="0" applyAlignment="0" applyProtection="0"/>
    <xf numFmtId="0" fontId="18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14" fillId="0" borderId="0"/>
    <xf numFmtId="0" fontId="1" fillId="0" borderId="0"/>
    <xf numFmtId="0" fontId="1" fillId="0" borderId="0"/>
    <xf numFmtId="0" fontId="23" fillId="17" borderId="0" applyNumberFormat="0" applyBorder="0" applyAlignment="0" applyProtection="0"/>
    <xf numFmtId="0" fontId="31" fillId="0" borderId="0" applyNumberFormat="0" applyFill="0" applyBorder="0" applyAlignment="0" applyProtection="0"/>
    <xf numFmtId="0" fontId="13" fillId="5" borderId="8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50" fillId="0" borderId="0"/>
    <xf numFmtId="0" fontId="1" fillId="0" borderId="0"/>
  </cellStyleXfs>
  <cellXfs count="151">
    <xf numFmtId="0" fontId="0" fillId="0" borderId="0" xfId="0"/>
    <xf numFmtId="0" fontId="0" fillId="18" borderId="0" xfId="0" applyFill="1"/>
    <xf numFmtId="0" fontId="1" fillId="18" borderId="0" xfId="38" applyFont="1" applyFill="1"/>
    <xf numFmtId="0" fontId="1" fillId="18" borderId="0" xfId="38" applyFill="1"/>
    <xf numFmtId="168" fontId="1" fillId="18" borderId="0" xfId="38" applyNumberFormat="1" applyFill="1"/>
    <xf numFmtId="0" fontId="2" fillId="18" borderId="0" xfId="38" applyFont="1" applyFill="1"/>
    <xf numFmtId="9" fontId="13" fillId="18" borderId="0" xfId="44" applyFont="1" applyFill="1"/>
    <xf numFmtId="164" fontId="13" fillId="18" borderId="0" xfId="44" applyNumberFormat="1" applyFont="1" applyFill="1"/>
    <xf numFmtId="0" fontId="15" fillId="19" borderId="10" xfId="38" applyFont="1" applyFill="1" applyBorder="1" applyAlignment="1">
      <alignment horizontal="center" vertical="center" wrapText="1"/>
    </xf>
    <xf numFmtId="0" fontId="16" fillId="19" borderId="10" xfId="38" applyFont="1" applyFill="1" applyBorder="1" applyAlignment="1">
      <alignment horizontal="center" vertical="center" wrapText="1"/>
    </xf>
    <xf numFmtId="0" fontId="16" fillId="19" borderId="11" xfId="38" applyFont="1" applyFill="1" applyBorder="1" applyAlignment="1">
      <alignment horizontal="center" vertical="center" wrapText="1"/>
    </xf>
    <xf numFmtId="0" fontId="9" fillId="20" borderId="0" xfId="38" applyFont="1" applyFill="1" applyBorder="1"/>
    <xf numFmtId="0" fontId="10" fillId="0" borderId="12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18" borderId="0" xfId="0" applyFont="1" applyFill="1"/>
    <xf numFmtId="0" fontId="10" fillId="0" borderId="12" xfId="0" applyFont="1" applyBorder="1" applyAlignment="1">
      <alignment horizontal="left" vertical="center" wrapText="1"/>
    </xf>
    <xf numFmtId="0" fontId="9" fillId="20" borderId="12" xfId="38" applyFont="1" applyFill="1" applyBorder="1"/>
    <xf numFmtId="0" fontId="9" fillId="20" borderId="12" xfId="38" applyFont="1" applyFill="1" applyBorder="1" applyAlignment="1">
      <alignment horizontal="center" vertical="center" wrapText="1"/>
    </xf>
    <xf numFmtId="0" fontId="16" fillId="19" borderId="13" xfId="38" applyFont="1" applyFill="1" applyBorder="1" applyAlignment="1">
      <alignment vertical="center"/>
    </xf>
    <xf numFmtId="0" fontId="16" fillId="19" borderId="14" xfId="38" applyFont="1" applyFill="1" applyBorder="1" applyAlignment="1">
      <alignment vertical="center"/>
    </xf>
    <xf numFmtId="0" fontId="9" fillId="20" borderId="15" xfId="38" applyFont="1" applyFill="1" applyBorder="1"/>
    <xf numFmtId="0" fontId="9" fillId="20" borderId="16" xfId="38" applyFont="1" applyFill="1" applyBorder="1"/>
    <xf numFmtId="0" fontId="3" fillId="20" borderId="16" xfId="38" applyFont="1" applyFill="1" applyBorder="1" applyAlignment="1">
      <alignment horizontal="center" vertical="center" wrapText="1"/>
    </xf>
    <xf numFmtId="0" fontId="10" fillId="19" borderId="12" xfId="0" applyFont="1" applyFill="1" applyBorder="1" applyAlignment="1">
      <alignment horizontal="center" vertical="center" wrapText="1"/>
    </xf>
    <xf numFmtId="0" fontId="10" fillId="22" borderId="12" xfId="0" applyFont="1" applyFill="1" applyBorder="1" applyAlignment="1">
      <alignment horizontal="center" vertical="center" wrapText="1"/>
    </xf>
    <xf numFmtId="9" fontId="1" fillId="18" borderId="0" xfId="43" applyFont="1" applyFill="1"/>
    <xf numFmtId="0" fontId="1" fillId="26" borderId="0" xfId="38" applyFill="1"/>
    <xf numFmtId="170" fontId="2" fillId="18" borderId="0" xfId="38" applyNumberFormat="1" applyFont="1" applyFill="1"/>
    <xf numFmtId="169" fontId="5" fillId="26" borderId="36" xfId="38" applyNumberFormat="1" applyFont="1" applyFill="1" applyBorder="1" applyAlignment="1">
      <alignment vertical="center"/>
    </xf>
    <xf numFmtId="0" fontId="1" fillId="26" borderId="0" xfId="38" applyFill="1" applyAlignment="1">
      <alignment horizontal="right"/>
    </xf>
    <xf numFmtId="171" fontId="5" fillId="26" borderId="36" xfId="38" applyNumberFormat="1" applyFont="1" applyFill="1" applyBorder="1" applyAlignment="1">
      <alignment vertical="center"/>
    </xf>
    <xf numFmtId="0" fontId="6" fillId="18" borderId="28" xfId="38" applyFont="1" applyFill="1" applyBorder="1" applyAlignment="1">
      <alignment horizontal="center" vertical="center" wrapText="1"/>
    </xf>
    <xf numFmtId="0" fontId="6" fillId="18" borderId="30" xfId="38" applyFont="1" applyFill="1" applyBorder="1" applyAlignment="1">
      <alignment wrapText="1"/>
    </xf>
    <xf numFmtId="0" fontId="6" fillId="0" borderId="18" xfId="0" applyFont="1" applyBorder="1" applyAlignment="1">
      <alignment horizontal="center" vertical="center"/>
    </xf>
    <xf numFmtId="169" fontId="1" fillId="18" borderId="0" xfId="38" applyNumberFormat="1" applyFill="1"/>
    <xf numFmtId="172" fontId="6" fillId="18" borderId="12" xfId="38" applyNumberFormat="1" applyFont="1" applyFill="1" applyBorder="1" applyAlignment="1">
      <alignment horizontal="center" vertical="center" wrapText="1"/>
    </xf>
    <xf numFmtId="0" fontId="4" fillId="19" borderId="11" xfId="38" applyFont="1" applyFill="1" applyBorder="1" applyAlignment="1">
      <alignment horizontal="center" vertical="center" wrapText="1"/>
    </xf>
    <xf numFmtId="0" fontId="10" fillId="28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3" fontId="6" fillId="25" borderId="18" xfId="0" applyNumberFormat="1" applyFont="1" applyFill="1" applyBorder="1" applyAlignment="1">
      <alignment horizontal="center" vertical="center" wrapText="1"/>
    </xf>
    <xf numFmtId="0" fontId="6" fillId="18" borderId="12" xfId="38" applyFont="1" applyFill="1" applyBorder="1" applyAlignment="1">
      <alignment horizontal="center" vertical="center" wrapText="1"/>
    </xf>
    <xf numFmtId="0" fontId="6" fillId="18" borderId="10" xfId="38" applyFont="1" applyFill="1" applyBorder="1" applyAlignment="1">
      <alignment horizontal="center" vertical="center" wrapText="1"/>
    </xf>
    <xf numFmtId="0" fontId="37" fillId="27" borderId="32" xfId="38" applyFont="1" applyFill="1" applyBorder="1" applyAlignment="1">
      <alignment horizontal="center" vertical="center"/>
    </xf>
    <xf numFmtId="38" fontId="37" fillId="27" borderId="33" xfId="38" applyNumberFormat="1" applyFont="1" applyFill="1" applyBorder="1" applyAlignment="1" applyProtection="1">
      <alignment horizontal="center" vertical="center"/>
      <protection locked="0"/>
    </xf>
    <xf numFmtId="167" fontId="39" fillId="27" borderId="33" xfId="38" applyNumberFormat="1" applyFont="1" applyFill="1" applyBorder="1" applyAlignment="1" applyProtection="1">
      <alignment horizontal="center" vertical="center"/>
      <protection locked="0"/>
    </xf>
    <xf numFmtId="38" fontId="38" fillId="27" borderId="33" xfId="38" applyNumberFormat="1" applyFont="1" applyFill="1" applyBorder="1" applyAlignment="1" applyProtection="1">
      <alignment horizontal="center" vertical="center"/>
      <protection locked="0"/>
    </xf>
    <xf numFmtId="0" fontId="37" fillId="20" borderId="17" xfId="38" applyFont="1" applyFill="1" applyBorder="1"/>
    <xf numFmtId="166" fontId="40" fillId="18" borderId="33" xfId="38" applyNumberFormat="1" applyFont="1" applyFill="1" applyBorder="1" applyAlignment="1">
      <alignment horizontal="center" vertical="center"/>
    </xf>
    <xf numFmtId="1" fontId="37" fillId="20" borderId="17" xfId="38" applyNumberFormat="1" applyFont="1" applyFill="1" applyBorder="1"/>
    <xf numFmtId="1" fontId="37" fillId="20" borderId="33" xfId="38" applyNumberFormat="1" applyFont="1" applyFill="1" applyBorder="1"/>
    <xf numFmtId="169" fontId="40" fillId="18" borderId="33" xfId="38" applyNumberFormat="1" applyFont="1" applyFill="1" applyBorder="1" applyAlignment="1">
      <alignment vertical="center"/>
    </xf>
    <xf numFmtId="169" fontId="40" fillId="27" borderId="33" xfId="38" applyNumberFormat="1" applyFont="1" applyFill="1" applyBorder="1" applyAlignment="1">
      <alignment vertical="center"/>
    </xf>
    <xf numFmtId="169" fontId="40" fillId="18" borderId="35" xfId="38" applyNumberFormat="1" applyFont="1" applyFill="1" applyBorder="1" applyAlignment="1">
      <alignment vertical="center"/>
    </xf>
    <xf numFmtId="164" fontId="40" fillId="20" borderId="33" xfId="38" applyNumberFormat="1" applyFont="1" applyFill="1" applyBorder="1" applyAlignment="1">
      <alignment vertical="top"/>
    </xf>
    <xf numFmtId="169" fontId="40" fillId="18" borderId="34" xfId="38" applyNumberFormat="1" applyFont="1" applyFill="1" applyBorder="1" applyAlignment="1">
      <alignment vertical="center"/>
    </xf>
    <xf numFmtId="0" fontId="37" fillId="18" borderId="0" xfId="38" applyFont="1" applyFill="1"/>
    <xf numFmtId="0" fontId="1" fillId="18" borderId="0" xfId="38" applyFill="1" applyBorder="1"/>
    <xf numFmtId="0" fontId="41" fillId="29" borderId="37" xfId="0" applyFont="1" applyFill="1" applyBorder="1" applyAlignment="1" applyProtection="1">
      <alignment horizontal="left" vertical="center" wrapText="1"/>
      <protection locked="0"/>
    </xf>
    <xf numFmtId="0" fontId="42" fillId="29" borderId="37" xfId="38" applyFont="1" applyFill="1" applyBorder="1" applyAlignment="1">
      <alignment vertical="center" wrapText="1"/>
    </xf>
    <xf numFmtId="170" fontId="44" fillId="26" borderId="0" xfId="38" applyNumberFormat="1" applyFont="1" applyFill="1"/>
    <xf numFmtId="0" fontId="43" fillId="18" borderId="0" xfId="38" applyFont="1" applyFill="1"/>
    <xf numFmtId="170" fontId="45" fillId="26" borderId="0" xfId="38" applyNumberFormat="1" applyFont="1" applyFill="1"/>
    <xf numFmtId="173" fontId="46" fillId="18" borderId="0" xfId="44" applyNumberFormat="1" applyFont="1" applyFill="1"/>
    <xf numFmtId="0" fontId="47" fillId="30" borderId="0" xfId="37" applyFont="1" applyFill="1" applyAlignment="1">
      <alignment wrapText="1"/>
    </xf>
    <xf numFmtId="0" fontId="47" fillId="30" borderId="0" xfId="37" applyFont="1" applyFill="1" applyAlignment="1">
      <alignment horizontal="center"/>
    </xf>
    <xf numFmtId="0" fontId="47" fillId="30" borderId="0" xfId="37" applyFont="1" applyFill="1" applyAlignment="1">
      <alignment horizontal="right"/>
    </xf>
    <xf numFmtId="0" fontId="5" fillId="0" borderId="0" xfId="48" applyFont="1"/>
    <xf numFmtId="0" fontId="50" fillId="0" borderId="0" xfId="48"/>
    <xf numFmtId="0" fontId="2" fillId="0" borderId="0" xfId="48" applyFont="1"/>
    <xf numFmtId="49" fontId="50" fillId="0" borderId="18" xfId="48" applyNumberFormat="1" applyBorder="1"/>
    <xf numFmtId="0" fontId="13" fillId="0" borderId="18" xfId="48" applyFont="1" applyBorder="1"/>
    <xf numFmtId="3" fontId="50" fillId="0" borderId="18" xfId="48" applyNumberFormat="1" applyBorder="1"/>
    <xf numFmtId="49" fontId="2" fillId="0" borderId="0" xfId="48" applyNumberFormat="1" applyFont="1" applyFill="1" applyBorder="1"/>
    <xf numFmtId="0" fontId="50" fillId="0" borderId="0" xfId="48" applyBorder="1" applyAlignment="1">
      <alignment horizontal="center" vertical="center"/>
    </xf>
    <xf numFmtId="0" fontId="50" fillId="0" borderId="18" xfId="48" applyBorder="1" applyAlignment="1">
      <alignment horizontal="center" vertical="center"/>
    </xf>
    <xf numFmtId="0" fontId="50" fillId="0" borderId="18" xfId="48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0" fillId="0" borderId="0" xfId="48" applyBorder="1"/>
    <xf numFmtId="0" fontId="50" fillId="0" borderId="18" xfId="48" applyBorder="1" applyAlignment="1">
      <alignment horizontal="center"/>
    </xf>
    <xf numFmtId="0" fontId="50" fillId="0" borderId="18" xfId="48" applyBorder="1"/>
    <xf numFmtId="174" fontId="50" fillId="0" borderId="18" xfId="48" applyNumberFormat="1" applyBorder="1"/>
    <xf numFmtId="0" fontId="50" fillId="0" borderId="0" xfId="48" applyAlignment="1">
      <alignment horizontal="center" vertical="center"/>
    </xf>
    <xf numFmtId="0" fontId="50" fillId="0" borderId="0" xfId="48" applyAlignment="1">
      <alignment horizontal="center"/>
    </xf>
    <xf numFmtId="0" fontId="0" fillId="0" borderId="0" xfId="0" applyAlignment="1">
      <alignment horizontal="center"/>
    </xf>
    <xf numFmtId="4" fontId="50" fillId="0" borderId="18" xfId="48" applyNumberFormat="1" applyBorder="1"/>
    <xf numFmtId="174" fontId="50" fillId="0" borderId="18" xfId="48" applyNumberFormat="1" applyBorder="1" applyAlignment="1">
      <alignment vertical="center"/>
    </xf>
    <xf numFmtId="0" fontId="51" fillId="0" borderId="0" xfId="48" applyFont="1" applyFill="1" applyBorder="1"/>
    <xf numFmtId="0" fontId="0" fillId="0" borderId="0" xfId="0" applyFill="1"/>
    <xf numFmtId="0" fontId="0" fillId="0" borderId="0" xfId="48" applyFont="1" applyFill="1" applyBorder="1" applyAlignment="1">
      <alignment horizontal="center"/>
    </xf>
    <xf numFmtId="0" fontId="0" fillId="0" borderId="0" xfId="0" applyFill="1" applyBorder="1"/>
    <xf numFmtId="171" fontId="40" fillId="18" borderId="33" xfId="38" applyNumberFormat="1" applyFont="1" applyFill="1" applyBorder="1" applyAlignment="1">
      <alignment vertical="center"/>
    </xf>
    <xf numFmtId="4" fontId="12" fillId="21" borderId="12" xfId="38" applyNumberFormat="1" applyFont="1" applyFill="1" applyBorder="1" applyAlignment="1">
      <alignment horizontal="center" vertical="center" wrapText="1"/>
    </xf>
    <xf numFmtId="0" fontId="1" fillId="30" borderId="0" xfId="38" applyFill="1"/>
    <xf numFmtId="0" fontId="0" fillId="30" borderId="0" xfId="0" applyFill="1"/>
    <xf numFmtId="0" fontId="36" fillId="30" borderId="0" xfId="0" applyFont="1" applyFill="1" applyBorder="1" applyAlignment="1">
      <alignment vertical="center" wrapText="1"/>
    </xf>
    <xf numFmtId="0" fontId="48" fillId="30" borderId="0" xfId="0" applyFont="1" applyFill="1"/>
    <xf numFmtId="0" fontId="1" fillId="18" borderId="18" xfId="49" applyFont="1" applyFill="1" applyBorder="1" applyAlignment="1">
      <alignment vertical="center" wrapText="1"/>
    </xf>
    <xf numFmtId="0" fontId="1" fillId="18" borderId="18" xfId="49" applyFont="1" applyFill="1" applyBorder="1" applyAlignment="1">
      <alignment horizontal="center" vertical="center" wrapText="1"/>
    </xf>
    <xf numFmtId="0" fontId="1" fillId="18" borderId="18" xfId="49" applyFont="1" applyFill="1" applyBorder="1" applyAlignment="1">
      <alignment horizontal="center"/>
    </xf>
    <xf numFmtId="0" fontId="1" fillId="18" borderId="38" xfId="49" applyFont="1" applyFill="1" applyBorder="1" applyAlignment="1">
      <alignment horizontal="center"/>
    </xf>
    <xf numFmtId="0" fontId="1" fillId="18" borderId="0" xfId="49" applyFont="1" applyFill="1" applyAlignment="1">
      <alignment horizontal="center"/>
    </xf>
    <xf numFmtId="4" fontId="1" fillId="18" borderId="18" xfId="49" applyNumberFormat="1" applyFill="1" applyBorder="1" applyAlignment="1"/>
    <xf numFmtId="4" fontId="1" fillId="18" borderId="18" xfId="49" applyNumberFormat="1" applyFont="1" applyFill="1" applyBorder="1" applyAlignment="1"/>
    <xf numFmtId="4" fontId="1" fillId="0" borderId="18" xfId="49" applyNumberFormat="1" applyFont="1" applyFill="1" applyBorder="1" applyAlignment="1"/>
    <xf numFmtId="0" fontId="1" fillId="18" borderId="0" xfId="49" applyFont="1" applyFill="1" applyBorder="1" applyAlignment="1">
      <alignment horizontal="center"/>
    </xf>
    <xf numFmtId="4" fontId="1" fillId="30" borderId="0" xfId="49" applyNumberFormat="1" applyFont="1" applyFill="1" applyBorder="1" applyAlignment="1"/>
    <xf numFmtId="4" fontId="2" fillId="18" borderId="40" xfId="49" applyNumberFormat="1" applyFont="1" applyFill="1" applyBorder="1" applyAlignment="1"/>
    <xf numFmtId="4" fontId="1" fillId="30" borderId="0" xfId="49" applyNumberFormat="1" applyFont="1" applyFill="1" applyBorder="1" applyAlignment="1">
      <alignment vertical="center"/>
    </xf>
    <xf numFmtId="4" fontId="5" fillId="30" borderId="0" xfId="49" applyNumberFormat="1" applyFont="1" applyFill="1" applyBorder="1" applyAlignment="1">
      <alignment vertical="center"/>
    </xf>
    <xf numFmtId="0" fontId="49" fillId="30" borderId="0" xfId="37" applyFont="1" applyFill="1" applyBorder="1" applyAlignment="1">
      <alignment horizontal="center" vertical="top" wrapText="1"/>
    </xf>
    <xf numFmtId="0" fontId="3" fillId="21" borderId="16" xfId="38" applyFont="1" applyFill="1" applyBorder="1" applyAlignment="1">
      <alignment horizontal="center" vertical="center" wrapText="1"/>
    </xf>
    <xf numFmtId="0" fontId="3" fillId="21" borderId="25" xfId="38" applyFont="1" applyFill="1" applyBorder="1" applyAlignment="1">
      <alignment horizontal="center" vertical="center" wrapText="1"/>
    </xf>
    <xf numFmtId="0" fontId="3" fillId="21" borderId="12" xfId="38" applyFont="1" applyFill="1" applyBorder="1" applyAlignment="1">
      <alignment horizontal="center" vertical="center" wrapText="1"/>
    </xf>
    <xf numFmtId="0" fontId="17" fillId="23" borderId="19" xfId="38" applyFont="1" applyFill="1" applyBorder="1" applyAlignment="1">
      <alignment horizontal="center" vertical="center" wrapText="1"/>
    </xf>
    <xf numFmtId="0" fontId="3" fillId="24" borderId="12" xfId="38" applyFont="1" applyFill="1" applyBorder="1" applyAlignment="1">
      <alignment horizontal="center" vertical="center" wrapText="1"/>
    </xf>
    <xf numFmtId="0" fontId="15" fillId="19" borderId="20" xfId="38" applyFont="1" applyFill="1" applyBorder="1" applyAlignment="1">
      <alignment horizontal="center" vertical="center"/>
    </xf>
    <xf numFmtId="0" fontId="15" fillId="19" borderId="21" xfId="38" applyFont="1" applyFill="1" applyBorder="1" applyAlignment="1">
      <alignment horizontal="center" vertical="center"/>
    </xf>
    <xf numFmtId="0" fontId="15" fillId="19" borderId="12" xfId="38" applyFont="1" applyFill="1" applyBorder="1" applyAlignment="1">
      <alignment horizontal="center" vertical="center"/>
    </xf>
    <xf numFmtId="0" fontId="15" fillId="19" borderId="10" xfId="38" applyFont="1" applyFill="1" applyBorder="1" applyAlignment="1">
      <alignment horizontal="center" vertical="center"/>
    </xf>
    <xf numFmtId="0" fontId="16" fillId="19" borderId="22" xfId="38" applyFont="1" applyFill="1" applyBorder="1" applyAlignment="1">
      <alignment horizontal="center" vertical="center"/>
    </xf>
    <xf numFmtId="0" fontId="16" fillId="19" borderId="23" xfId="38" applyFont="1" applyFill="1" applyBorder="1" applyAlignment="1">
      <alignment horizontal="center" vertical="center"/>
    </xf>
    <xf numFmtId="0" fontId="16" fillId="19" borderId="24" xfId="38" applyFont="1" applyFill="1" applyBorder="1" applyAlignment="1">
      <alignment horizontal="center" vertical="center" wrapText="1"/>
    </xf>
    <xf numFmtId="0" fontId="15" fillId="19" borderId="12" xfId="0" applyFont="1" applyFill="1" applyBorder="1" applyAlignment="1">
      <alignment horizontal="center" vertical="center"/>
    </xf>
    <xf numFmtId="0" fontId="15" fillId="19" borderId="10" xfId="0" applyFont="1" applyFill="1" applyBorder="1" applyAlignment="1">
      <alignment horizontal="center" vertical="center"/>
    </xf>
    <xf numFmtId="0" fontId="3" fillId="19" borderId="26" xfId="38" applyFont="1" applyFill="1" applyBorder="1" applyAlignment="1">
      <alignment horizontal="center" vertical="center" wrapText="1"/>
    </xf>
    <xf numFmtId="0" fontId="3" fillId="19" borderId="27" xfId="38" applyFont="1" applyFill="1" applyBorder="1" applyAlignment="1">
      <alignment horizontal="center" vertical="center" wrapText="1"/>
    </xf>
    <xf numFmtId="0" fontId="16" fillId="19" borderId="22" xfId="38" applyFont="1" applyFill="1" applyBorder="1" applyAlignment="1">
      <alignment horizontal="center" vertical="center" wrapText="1"/>
    </xf>
    <xf numFmtId="0" fontId="16" fillId="19" borderId="23" xfId="38" applyFont="1" applyFill="1" applyBorder="1" applyAlignment="1">
      <alignment horizontal="center" vertical="center" wrapText="1"/>
    </xf>
    <xf numFmtId="0" fontId="16" fillId="19" borderId="28" xfId="38" applyFont="1" applyFill="1" applyBorder="1" applyAlignment="1">
      <alignment horizontal="center" vertical="center"/>
    </xf>
    <xf numFmtId="0" fontId="16" fillId="19" borderId="29" xfId="38" applyFont="1" applyFill="1" applyBorder="1" applyAlignment="1">
      <alignment horizontal="center" vertical="center"/>
    </xf>
    <xf numFmtId="0" fontId="16" fillId="19" borderId="30" xfId="38" applyFont="1" applyFill="1" applyBorder="1" applyAlignment="1">
      <alignment horizontal="center" vertical="center"/>
    </xf>
    <xf numFmtId="0" fontId="3" fillId="24" borderId="16" xfId="38" applyFont="1" applyFill="1" applyBorder="1" applyAlignment="1">
      <alignment horizontal="center" vertical="center" wrapText="1"/>
    </xf>
    <xf numFmtId="0" fontId="9" fillId="19" borderId="12" xfId="38" applyFont="1" applyFill="1" applyBorder="1" applyAlignment="1">
      <alignment horizontal="center" vertical="center" wrapText="1"/>
    </xf>
    <xf numFmtId="0" fontId="3" fillId="19" borderId="12" xfId="0" applyFont="1" applyFill="1" applyBorder="1" applyAlignment="1">
      <alignment horizontal="center" vertical="center" wrapText="1"/>
    </xf>
    <xf numFmtId="0" fontId="3" fillId="19" borderId="14" xfId="38" applyFont="1" applyFill="1" applyBorder="1" applyAlignment="1">
      <alignment horizontal="center" vertical="center" wrapText="1"/>
    </xf>
    <xf numFmtId="0" fontId="4" fillId="19" borderId="10" xfId="38" applyFont="1" applyFill="1" applyBorder="1" applyAlignment="1">
      <alignment horizontal="center" vertical="center" wrapText="1"/>
    </xf>
    <xf numFmtId="0" fontId="4" fillId="19" borderId="24" xfId="38" applyFont="1" applyFill="1" applyBorder="1" applyAlignment="1">
      <alignment horizontal="center" vertical="center" wrapText="1"/>
    </xf>
    <xf numFmtId="0" fontId="16" fillId="19" borderId="26" xfId="38" applyFont="1" applyFill="1" applyBorder="1" applyAlignment="1">
      <alignment horizontal="center" vertical="center"/>
    </xf>
    <xf numFmtId="0" fontId="16" fillId="19" borderId="14" xfId="38" applyFont="1" applyFill="1" applyBorder="1" applyAlignment="1">
      <alignment horizontal="center" vertical="center"/>
    </xf>
    <xf numFmtId="0" fontId="16" fillId="19" borderId="27" xfId="38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justify" vertical="center" wrapText="1"/>
    </xf>
    <xf numFmtId="174" fontId="50" fillId="0" borderId="38" xfId="48" applyNumberFormat="1" applyBorder="1" applyAlignment="1">
      <alignment horizontal="center" vertical="center"/>
    </xf>
    <xf numFmtId="174" fontId="50" fillId="0" borderId="39" xfId="48" applyNumberFormat="1" applyBorder="1" applyAlignment="1">
      <alignment horizontal="center" vertical="center"/>
    </xf>
    <xf numFmtId="174" fontId="50" fillId="0" borderId="40" xfId="48" applyNumberFormat="1" applyBorder="1" applyAlignment="1">
      <alignment horizontal="center" vertical="center"/>
    </xf>
    <xf numFmtId="0" fontId="50" fillId="0" borderId="18" xfId="48" applyBorder="1" applyAlignment="1">
      <alignment horizontal="center" vertical="center" wrapText="1"/>
    </xf>
    <xf numFmtId="0" fontId="2" fillId="18" borderId="0" xfId="49" applyFont="1" applyFill="1" applyBorder="1" applyAlignment="1">
      <alignment horizontal="center"/>
    </xf>
    <xf numFmtId="4" fontId="1" fillId="0" borderId="18" xfId="49" applyNumberFormat="1" applyFont="1" applyFill="1" applyBorder="1" applyAlignment="1">
      <alignment horizontal="center" vertical="center"/>
    </xf>
    <xf numFmtId="4" fontId="2" fillId="0" borderId="18" xfId="49" applyNumberFormat="1" applyFont="1" applyFill="1" applyBorder="1" applyAlignment="1">
      <alignment horizontal="center" vertical="center"/>
    </xf>
  </cellXfs>
  <cellStyles count="5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3" xfId="38"/>
    <cellStyle name="Обычный 3 2" xfId="49"/>
    <cellStyle name="Обычный 4 2" xfId="48"/>
    <cellStyle name="Обычный 8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" xfId="43" builtinId="5"/>
    <cellStyle name="Процентный 2" xfId="44"/>
    <cellStyle name="Связанная ячейка" xfId="45" builtinId="24" customBuiltin="1"/>
    <cellStyle name="Текст предупреждения" xfId="46" builtinId="11" customBuiltin="1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F22" sqref="F22"/>
    </sheetView>
  </sheetViews>
  <sheetFormatPr defaultColWidth="8.7109375" defaultRowHeight="12.75" x14ac:dyDescent="0.2"/>
  <cols>
    <col min="1" max="5" width="8.7109375" style="95"/>
    <col min="6" max="6" width="63.85546875" style="95" customWidth="1"/>
    <col min="7" max="16384" width="8.7109375" style="95"/>
  </cols>
  <sheetData>
    <row r="2" spans="1:6" x14ac:dyDescent="0.2">
      <c r="A2" s="63"/>
      <c r="B2" s="64"/>
      <c r="C2" s="64"/>
      <c r="D2" s="64"/>
      <c r="E2" s="64"/>
      <c r="F2" s="65" t="s">
        <v>97</v>
      </c>
    </row>
    <row r="3" spans="1:6" x14ac:dyDescent="0.2">
      <c r="A3" s="63"/>
      <c r="B3" s="64"/>
      <c r="C3" s="64"/>
      <c r="D3" s="64"/>
      <c r="E3" s="64"/>
      <c r="F3" s="65" t="s">
        <v>98</v>
      </c>
    </row>
    <row r="4" spans="1:6" x14ac:dyDescent="0.2">
      <c r="A4" s="63"/>
      <c r="B4" s="64"/>
      <c r="C4" s="64"/>
      <c r="D4" s="64"/>
      <c r="E4" s="64"/>
      <c r="F4" s="65" t="s">
        <v>99</v>
      </c>
    </row>
    <row r="5" spans="1:6" x14ac:dyDescent="0.2">
      <c r="A5" s="63"/>
      <c r="B5" s="64"/>
      <c r="C5" s="64"/>
      <c r="D5" s="64"/>
      <c r="E5" s="64"/>
      <c r="F5" s="65"/>
    </row>
    <row r="6" spans="1:6" x14ac:dyDescent="0.2">
      <c r="A6" s="63"/>
      <c r="B6" s="64"/>
      <c r="C6" s="64"/>
      <c r="D6" s="64"/>
      <c r="E6" s="64"/>
      <c r="F6" s="65"/>
    </row>
    <row r="7" spans="1:6" x14ac:dyDescent="0.2">
      <c r="A7" s="63"/>
      <c r="B7" s="64"/>
      <c r="C7" s="64"/>
      <c r="D7" s="64"/>
      <c r="E7" s="64"/>
      <c r="F7" s="65"/>
    </row>
    <row r="8" spans="1:6" x14ac:dyDescent="0.2">
      <c r="A8" s="63"/>
      <c r="B8" s="64"/>
      <c r="C8" s="64"/>
      <c r="D8" s="64"/>
      <c r="E8" s="64"/>
      <c r="F8" s="65"/>
    </row>
    <row r="9" spans="1:6" x14ac:dyDescent="0.2">
      <c r="A9" s="63"/>
      <c r="B9" s="64"/>
      <c r="C9" s="64"/>
      <c r="D9" s="64"/>
      <c r="E9" s="64"/>
      <c r="F9" s="65"/>
    </row>
    <row r="10" spans="1:6" x14ac:dyDescent="0.2">
      <c r="A10" s="63"/>
      <c r="B10" s="64"/>
      <c r="C10" s="64"/>
      <c r="D10" s="64"/>
      <c r="E10" s="64"/>
      <c r="F10" s="65"/>
    </row>
    <row r="11" spans="1:6" x14ac:dyDescent="0.2">
      <c r="A11" s="63"/>
      <c r="B11" s="64"/>
      <c r="C11" s="64"/>
      <c r="D11" s="64"/>
      <c r="E11" s="64"/>
      <c r="F11" s="65"/>
    </row>
    <row r="12" spans="1:6" x14ac:dyDescent="0.2">
      <c r="A12" s="63"/>
      <c r="B12" s="64"/>
      <c r="C12" s="64"/>
      <c r="D12" s="64"/>
      <c r="E12" s="64"/>
      <c r="F12" s="65"/>
    </row>
    <row r="13" spans="1:6" x14ac:dyDescent="0.2">
      <c r="A13" s="63"/>
      <c r="B13" s="64"/>
      <c r="C13" s="64"/>
      <c r="D13" s="64"/>
      <c r="E13" s="64"/>
      <c r="F13" s="65"/>
    </row>
    <row r="14" spans="1:6" x14ac:dyDescent="0.2">
      <c r="A14" s="63"/>
      <c r="B14" s="64"/>
      <c r="C14" s="64"/>
      <c r="D14" s="64"/>
      <c r="E14" s="64"/>
      <c r="F14" s="65"/>
    </row>
    <row r="15" spans="1:6" x14ac:dyDescent="0.2">
      <c r="A15" s="63"/>
      <c r="B15" s="64"/>
      <c r="C15" s="64"/>
      <c r="D15" s="64"/>
      <c r="E15" s="64"/>
      <c r="F15" s="65"/>
    </row>
    <row r="16" spans="1:6" x14ac:dyDescent="0.2">
      <c r="A16" s="63"/>
      <c r="B16" s="64"/>
      <c r="C16" s="64"/>
      <c r="D16" s="64"/>
      <c r="E16" s="64"/>
      <c r="F16" s="64"/>
    </row>
    <row r="17" spans="1:6" x14ac:dyDescent="0.2">
      <c r="A17" s="109" t="s">
        <v>100</v>
      </c>
      <c r="B17" s="109"/>
      <c r="C17" s="109"/>
      <c r="D17" s="109"/>
      <c r="E17" s="109"/>
      <c r="F17" s="109"/>
    </row>
    <row r="18" spans="1:6" ht="59.45" customHeight="1" x14ac:dyDescent="0.2">
      <c r="A18" s="109" t="s">
        <v>125</v>
      </c>
      <c r="B18" s="109"/>
      <c r="C18" s="109"/>
      <c r="D18" s="109"/>
      <c r="E18" s="109"/>
      <c r="F18" s="109"/>
    </row>
  </sheetData>
  <mergeCells count="2">
    <mergeCell ref="A17:F17"/>
    <mergeCell ref="A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"/>
  <sheetViews>
    <sheetView zoomScale="50" zoomScaleNormal="50" workbookViewId="0">
      <pane xSplit="3" ySplit="3" topLeftCell="D4" activePane="bottomRight" state="frozen"/>
      <selection pane="topRight"/>
      <selection pane="bottomLeft"/>
      <selection pane="bottomRight" activeCell="P4" sqref="P4"/>
    </sheetView>
  </sheetViews>
  <sheetFormatPr defaultColWidth="8.85546875" defaultRowHeight="12.75" x14ac:dyDescent="0.2"/>
  <cols>
    <col min="1" max="1" width="4.5703125" style="3" customWidth="1"/>
    <col min="2" max="2" width="15.5703125" style="1" customWidth="1"/>
    <col min="3" max="3" width="25.140625" style="3" customWidth="1"/>
    <col min="4" max="4" width="19.28515625" style="3" customWidth="1"/>
    <col min="5" max="5" width="17.5703125" style="3" customWidth="1"/>
    <col min="6" max="7" width="16.85546875" style="3" customWidth="1"/>
    <col min="8" max="9" width="14.7109375" style="3" customWidth="1"/>
    <col min="10" max="14" width="17.5703125" style="3" customWidth="1"/>
    <col min="15" max="15" width="1.5703125" style="3" customWidth="1"/>
    <col min="16" max="16" width="18.5703125" style="3" customWidth="1"/>
    <col min="17" max="17" width="21.28515625" style="3" customWidth="1"/>
    <col min="18" max="18" width="1.5703125" style="3" customWidth="1"/>
    <col min="19" max="19" width="17.42578125" style="3" customWidth="1"/>
    <col min="20" max="20" width="13.5703125" style="3" customWidth="1"/>
    <col min="21" max="21" width="20.140625" style="3" customWidth="1"/>
    <col min="22" max="22" width="1.5703125" style="3" customWidth="1"/>
    <col min="23" max="23" width="18.140625" style="3" customWidth="1"/>
    <col min="24" max="24" width="16.42578125" style="3" customWidth="1"/>
    <col min="25" max="25" width="15.42578125" style="3" customWidth="1"/>
    <col min="26" max="26" width="18.7109375" style="3" customWidth="1"/>
    <col min="27" max="28" width="17.42578125" style="3" customWidth="1"/>
    <col min="29" max="29" width="1.85546875" style="3" customWidth="1"/>
    <col min="30" max="30" width="16.28515625" style="3" customWidth="1"/>
    <col min="31" max="31" width="17.28515625" style="3" customWidth="1"/>
    <col min="32" max="32" width="18.7109375" style="3" customWidth="1"/>
    <col min="33" max="33" width="17.5703125" style="3" customWidth="1"/>
    <col min="34" max="34" width="16.42578125" style="3" customWidth="1"/>
    <col min="35" max="35" width="16.140625" style="3" customWidth="1"/>
    <col min="36" max="37" width="17.85546875" style="3" customWidth="1"/>
    <col min="38" max="38" width="19.7109375" style="3" customWidth="1"/>
    <col min="39" max="39" width="2.28515625" style="3" customWidth="1"/>
    <col min="40" max="41" width="8.85546875" style="3" customWidth="1"/>
    <col min="42" max="42" width="11.85546875" style="3" customWidth="1"/>
    <col min="43" max="43" width="8.85546875" style="3"/>
    <col min="44" max="44" width="11.42578125" style="3" bestFit="1" customWidth="1"/>
    <col min="45" max="16384" width="8.85546875" style="3"/>
  </cols>
  <sheetData>
    <row r="1" spans="1:39" ht="39" customHeight="1" x14ac:dyDescent="0.2">
      <c r="A1" s="18"/>
      <c r="B1" s="19"/>
      <c r="C1" s="19"/>
      <c r="D1" s="137" t="s">
        <v>0</v>
      </c>
      <c r="E1" s="138"/>
      <c r="F1" s="138"/>
      <c r="G1" s="138"/>
      <c r="H1" s="138"/>
      <c r="I1" s="138"/>
      <c r="J1" s="138"/>
      <c r="K1" s="138"/>
      <c r="L1" s="138"/>
      <c r="M1" s="138"/>
      <c r="N1" s="139"/>
      <c r="O1" s="20"/>
      <c r="P1" s="124" t="s">
        <v>21</v>
      </c>
      <c r="Q1" s="125"/>
      <c r="R1" s="20"/>
      <c r="S1" s="124" t="s">
        <v>16</v>
      </c>
      <c r="T1" s="134"/>
      <c r="U1" s="125"/>
      <c r="V1" s="21"/>
      <c r="W1" s="131" t="s">
        <v>43</v>
      </c>
      <c r="X1" s="131"/>
      <c r="Y1" s="131"/>
      <c r="Z1" s="131"/>
      <c r="AA1" s="131"/>
      <c r="AB1" s="131"/>
      <c r="AC1" s="22"/>
      <c r="AD1" s="110" t="s">
        <v>25</v>
      </c>
      <c r="AE1" s="110"/>
      <c r="AF1" s="110"/>
      <c r="AG1" s="110"/>
      <c r="AH1" s="110"/>
      <c r="AI1" s="110"/>
      <c r="AJ1" s="110"/>
      <c r="AK1" s="110"/>
      <c r="AL1" s="111"/>
    </row>
    <row r="2" spans="1:39" ht="45" customHeight="1" x14ac:dyDescent="0.2">
      <c r="A2" s="115" t="s">
        <v>31</v>
      </c>
      <c r="B2" s="122" t="s">
        <v>42</v>
      </c>
      <c r="C2" s="117" t="s">
        <v>28</v>
      </c>
      <c r="D2" s="119" t="s">
        <v>37</v>
      </c>
      <c r="E2" s="120"/>
      <c r="F2" s="121" t="s">
        <v>35</v>
      </c>
      <c r="G2" s="121" t="s">
        <v>44</v>
      </c>
      <c r="H2" s="126" t="s">
        <v>36</v>
      </c>
      <c r="I2" s="127"/>
      <c r="J2" s="128" t="s">
        <v>33</v>
      </c>
      <c r="K2" s="129"/>
      <c r="L2" s="129"/>
      <c r="M2" s="129"/>
      <c r="N2" s="130"/>
      <c r="O2" s="11"/>
      <c r="P2" s="132" t="s">
        <v>51</v>
      </c>
      <c r="Q2" s="132" t="s">
        <v>55</v>
      </c>
      <c r="R2" s="11"/>
      <c r="S2" s="133" t="s">
        <v>52</v>
      </c>
      <c r="T2" s="132" t="s">
        <v>54</v>
      </c>
      <c r="U2" s="135" t="s">
        <v>94</v>
      </c>
      <c r="V2" s="16"/>
      <c r="W2" s="114" t="s">
        <v>30</v>
      </c>
      <c r="X2" s="114" t="s">
        <v>34</v>
      </c>
      <c r="Y2" s="114" t="s">
        <v>1</v>
      </c>
      <c r="Z2" s="114" t="s">
        <v>83</v>
      </c>
      <c r="AA2" s="114" t="s">
        <v>11</v>
      </c>
      <c r="AB2" s="114" t="s">
        <v>9</v>
      </c>
      <c r="AC2" s="17"/>
      <c r="AD2" s="112" t="s">
        <v>6</v>
      </c>
      <c r="AE2" s="112" t="s">
        <v>13</v>
      </c>
      <c r="AF2" s="112" t="s">
        <v>27</v>
      </c>
      <c r="AG2" s="112" t="s">
        <v>85</v>
      </c>
      <c r="AH2" s="112" t="s">
        <v>20</v>
      </c>
      <c r="AI2" s="112" t="s">
        <v>8</v>
      </c>
      <c r="AJ2" s="112" t="s">
        <v>14</v>
      </c>
      <c r="AK2" s="112" t="s">
        <v>12</v>
      </c>
      <c r="AL2" s="113" t="s">
        <v>7</v>
      </c>
    </row>
    <row r="3" spans="1:39" ht="106.5" customHeight="1" x14ac:dyDescent="0.2">
      <c r="A3" s="116"/>
      <c r="B3" s="123"/>
      <c r="C3" s="118"/>
      <c r="D3" s="8" t="s">
        <v>49</v>
      </c>
      <c r="E3" s="8" t="s">
        <v>50</v>
      </c>
      <c r="F3" s="121"/>
      <c r="G3" s="121"/>
      <c r="H3" s="9" t="s">
        <v>45</v>
      </c>
      <c r="I3" s="9" t="s">
        <v>46</v>
      </c>
      <c r="J3" s="36" t="s">
        <v>84</v>
      </c>
      <c r="K3" s="10" t="s">
        <v>53</v>
      </c>
      <c r="L3" s="36" t="s">
        <v>93</v>
      </c>
      <c r="M3" s="10" t="s">
        <v>47</v>
      </c>
      <c r="N3" s="9" t="s">
        <v>48</v>
      </c>
      <c r="O3" s="11"/>
      <c r="P3" s="132"/>
      <c r="Q3" s="132"/>
      <c r="R3" s="11"/>
      <c r="S3" s="133"/>
      <c r="T3" s="132"/>
      <c r="U3" s="136"/>
      <c r="V3" s="16"/>
      <c r="W3" s="114"/>
      <c r="X3" s="114"/>
      <c r="Y3" s="114"/>
      <c r="Z3" s="114"/>
      <c r="AA3" s="114"/>
      <c r="AB3" s="114"/>
      <c r="AC3" s="17"/>
      <c r="AD3" s="112"/>
      <c r="AE3" s="112"/>
      <c r="AF3" s="112"/>
      <c r="AG3" s="112"/>
      <c r="AH3" s="112"/>
      <c r="AI3" s="112"/>
      <c r="AJ3" s="112"/>
      <c r="AK3" s="112"/>
      <c r="AL3" s="113"/>
    </row>
    <row r="4" spans="1:39" s="55" customFormat="1" ht="33.75" customHeight="1" thickBot="1" x14ac:dyDescent="0.25">
      <c r="A4" s="42">
        <v>1</v>
      </c>
      <c r="B4" s="57" t="s">
        <v>101</v>
      </c>
      <c r="C4" s="58" t="s">
        <v>124</v>
      </c>
      <c r="D4" s="43">
        <v>605</v>
      </c>
      <c r="E4" s="43">
        <v>0</v>
      </c>
      <c r="F4" s="43">
        <v>4</v>
      </c>
      <c r="G4" s="43">
        <v>0</v>
      </c>
      <c r="H4" s="44">
        <v>1.734</v>
      </c>
      <c r="I4" s="44">
        <v>1.641</v>
      </c>
      <c r="J4" s="45">
        <v>2</v>
      </c>
      <c r="K4" s="45">
        <v>2</v>
      </c>
      <c r="L4" s="45">
        <v>2</v>
      </c>
      <c r="M4" s="43">
        <v>2</v>
      </c>
      <c r="N4" s="43">
        <v>1</v>
      </c>
      <c r="O4" s="46"/>
      <c r="P4" s="47">
        <f>ROUND('2.4.Коэф_и_показатели'!$E$15+'2.4.Коэф_и_показатели'!$E$16*LN(H4),3)</f>
        <v>0.93400000000000005</v>
      </c>
      <c r="Q4" s="47">
        <f>ROUND('2.4.Коэф_и_показатели'!$E$17+'2.4.Коэф_и_показатели'!$E$18*LN(H4),3)</f>
        <v>1.018</v>
      </c>
      <c r="R4" s="48"/>
      <c r="S4" s="47">
        <f>ROUND(IF(J4=1,'2.5.SLA'!$D$4,IF(J4=2,'2.5.SLA'!$E$4,'2.5.SLA'!$F$4))*IF(M4=1,'2.5.SLA'!$D$7,IF(M4=2,'2.5.SLA'!$E$7,'2.5.SLA'!$F$7)),3)</f>
        <v>1.21</v>
      </c>
      <c r="T4" s="47">
        <f>ROUND(IF(K4=1,'2.5.SLA'!$D$5,IF(K4=2,'2.5.SLA'!$E$5,'2.5.SLA'!$F$5))*IF(M4=1,'2.5.SLA'!$D$7,IF(M4=2,'2.5.SLA'!$E$7,'2.5.SLA'!$F$7))*IF(N4=1,'2.5.SLA'!$D$8,IF(N4=2,'2.5.SLA'!$E$8,'2.5.SLA'!$F$8)),3)</f>
        <v>1.3919999999999999</v>
      </c>
      <c r="U4" s="47">
        <f>ROUND(IF(L4=1,'2.5.SLA'!$D$6,IF(L4=2,'2.5.SLA'!$E$6,'2.5.SLA'!$F$6))*IF(M4=1,'2.5.SLA'!$D$7,IF(M4=2,'2.5.SLA'!$E$7,'2.5.SLA'!$F$7)),3)</f>
        <v>1.21</v>
      </c>
      <c r="V4" s="49"/>
      <c r="W4" s="90">
        <f>ROUND('2.4.Коэф_и_показатели'!$E$3*POWER(D4+E4*'2.4.Коэф_и_показатели'!$E$20,'2.4.Коэф_и_показатели'!$E$11)*POWER(P4,'2.4.Коэф_и_показатели'!$E$12)*S4,2)</f>
        <v>325.39</v>
      </c>
      <c r="X4" s="90">
        <f>ROUND('2.4.Коэф_и_показатели'!$E$4*POWER(D4+E4*'2.4.Коэф_и_показатели'!$E$22,'2.4.Коэф_и_показатели'!$E$13)*POWER(Q4,'2.4.Коэф_и_показатели'!$E$14)*T4,2)</f>
        <v>546.99</v>
      </c>
      <c r="Y4" s="90">
        <f>ROUND(('2.4.Коэф_и_показатели'!$E$6*LN(I4)+'2.4.Коэф_и_показатели'!$E$5*F4)*T4,2)</f>
        <v>352.21</v>
      </c>
      <c r="Z4" s="51"/>
      <c r="AA4" s="50">
        <f>ROUND('2.4.Коэф_и_показатели'!$E$7*G4*U4,2)</f>
        <v>0</v>
      </c>
      <c r="AB4" s="52">
        <f>ROUND('2.4.Коэф_и_показатели'!$E$9*G4*U4,2)</f>
        <v>0</v>
      </c>
      <c r="AC4" s="53"/>
      <c r="AD4" s="50">
        <f>ROUND(W4*'2.3.СтоимостьЕдТрудоемкости'!$F$3,2)</f>
        <v>3203031.78</v>
      </c>
      <c r="AE4" s="50">
        <f>ROUND(X4*'2.3.СтоимостьЕдТрудоемкости'!$F$3,2)</f>
        <v>5384389.0499999998</v>
      </c>
      <c r="AF4" s="50">
        <f>ROUND(Y4*'2.3.СтоимостьЕдТрудоемкости'!$F$3,2)</f>
        <v>3467039.01</v>
      </c>
      <c r="AG4" s="50">
        <f>ROUND(Z4*'2.3.СтоимостьЕдТрудоемкости'!$F$3,2)</f>
        <v>0</v>
      </c>
      <c r="AH4" s="50">
        <f>ROUND(AA4*'2.3.СтоимостьЕдТрудоемкости'!$F$3,2)</f>
        <v>0</v>
      </c>
      <c r="AI4" s="50">
        <f>ROUND(AB4*'2.3.СтоимостьЕдТрудоемкости'!$F$4,2)</f>
        <v>0</v>
      </c>
      <c r="AJ4" s="50">
        <v>0</v>
      </c>
      <c r="AK4" s="50">
        <v>0</v>
      </c>
      <c r="AL4" s="54">
        <f>ROUND(SUM(AD4:AK4),2)</f>
        <v>12054459.84</v>
      </c>
    </row>
    <row r="5" spans="1:39" x14ac:dyDescent="0.2">
      <c r="H5" s="4"/>
      <c r="I5" s="4"/>
      <c r="J5" s="4"/>
      <c r="K5" s="4"/>
      <c r="L5" s="4"/>
      <c r="M5" s="4"/>
      <c r="N5" s="4"/>
      <c r="P5" s="5"/>
      <c r="Q5" s="5"/>
      <c r="W5" s="6"/>
      <c r="X5" s="6"/>
      <c r="Y5" s="6"/>
      <c r="Z5" s="6"/>
      <c r="AA5" s="6"/>
      <c r="AB5" s="6"/>
      <c r="AD5" s="62">
        <f>AD4/AL4*100</f>
        <v>26.571342246057871</v>
      </c>
      <c r="AE5" s="62">
        <f>AE4/AL4*100</f>
        <v>44.66719472682734</v>
      </c>
      <c r="AF5" s="62">
        <f>AF4/AL4*100</f>
        <v>28.761463027114782</v>
      </c>
      <c r="AG5" s="62">
        <f>AG4/AL4*100</f>
        <v>0</v>
      </c>
      <c r="AH5" s="7"/>
      <c r="AI5" s="7"/>
      <c r="AJ5" s="7"/>
      <c r="AK5" s="7"/>
      <c r="AL5" s="7"/>
      <c r="AM5" s="7"/>
    </row>
    <row r="6" spans="1:39" ht="16.5" thickBot="1" x14ac:dyDescent="0.25">
      <c r="Z6" s="30">
        <f>ROUNDDOWN(Z4/366*364,0)</f>
        <v>0</v>
      </c>
      <c r="AB6" s="29" t="s">
        <v>80</v>
      </c>
      <c r="AD6" s="61"/>
      <c r="AE6" s="61"/>
      <c r="AF6" s="61"/>
      <c r="AG6" s="59"/>
      <c r="AH6" s="26"/>
      <c r="AI6" s="26"/>
      <c r="AJ6" s="26"/>
      <c r="AK6" s="26"/>
      <c r="AL6" s="28">
        <f>ROUND(AL4/366*364,2)</f>
        <v>11988588.470000001</v>
      </c>
      <c r="AM6" s="27"/>
    </row>
    <row r="7" spans="1:39" x14ac:dyDescent="0.2">
      <c r="AD7" s="60"/>
      <c r="AE7" s="60"/>
      <c r="AF7" s="60"/>
      <c r="AG7" s="60"/>
    </row>
    <row r="9" spans="1:39" x14ac:dyDescent="0.2">
      <c r="AL9" s="34"/>
    </row>
    <row r="10" spans="1:39" s="92" customFormat="1" ht="157.5" customHeight="1" x14ac:dyDescent="0.2">
      <c r="B10" s="93"/>
      <c r="AH10" s="94"/>
      <c r="AI10" s="94"/>
      <c r="AJ10" s="94"/>
      <c r="AK10" s="94"/>
      <c r="AL10" s="94"/>
    </row>
    <row r="11" spans="1:39" x14ac:dyDescent="0.2">
      <c r="AH11" s="56"/>
      <c r="AI11" s="56"/>
      <c r="AJ11" s="56"/>
      <c r="AK11" s="56"/>
      <c r="AL11" s="56"/>
    </row>
    <row r="12" spans="1:39" x14ac:dyDescent="0.2">
      <c r="AH12" s="56"/>
      <c r="AI12" s="56"/>
      <c r="AJ12" s="56"/>
      <c r="AK12" s="56"/>
      <c r="AL12" s="56"/>
    </row>
    <row r="13" spans="1:39" x14ac:dyDescent="0.2">
      <c r="AH13" s="56"/>
      <c r="AI13" s="56"/>
      <c r="AJ13" s="56"/>
      <c r="AK13" s="56"/>
      <c r="AL13" s="56"/>
    </row>
    <row r="14" spans="1:39" x14ac:dyDescent="0.2">
      <c r="AH14" s="56"/>
      <c r="AI14" s="56"/>
      <c r="AJ14" s="56"/>
      <c r="AK14" s="56"/>
      <c r="AL14" s="56"/>
    </row>
    <row r="15" spans="1:39" x14ac:dyDescent="0.2">
      <c r="AH15" s="56"/>
      <c r="AI15" s="56"/>
      <c r="AJ15" s="56"/>
      <c r="AK15" s="56"/>
      <c r="AL15" s="56"/>
    </row>
    <row r="16" spans="1:39" x14ac:dyDescent="0.2">
      <c r="AH16" s="56"/>
      <c r="AI16" s="56"/>
      <c r="AJ16" s="56"/>
      <c r="AK16" s="56"/>
      <c r="AL16" s="56"/>
    </row>
  </sheetData>
  <mergeCells count="33">
    <mergeCell ref="P1:Q1"/>
    <mergeCell ref="H2:I2"/>
    <mergeCell ref="J2:N2"/>
    <mergeCell ref="W1:AB1"/>
    <mergeCell ref="P2:P3"/>
    <mergeCell ref="Q2:Q3"/>
    <mergeCell ref="S2:S3"/>
    <mergeCell ref="AB2:AB3"/>
    <mergeCell ref="S1:U1"/>
    <mergeCell ref="U2:U3"/>
    <mergeCell ref="D1:N1"/>
    <mergeCell ref="Z2:Z3"/>
    <mergeCell ref="AA2:AA3"/>
    <mergeCell ref="T2:T3"/>
    <mergeCell ref="W2:W3"/>
    <mergeCell ref="X2:X3"/>
    <mergeCell ref="Y2:Y3"/>
    <mergeCell ref="A2:A3"/>
    <mergeCell ref="C2:C3"/>
    <mergeCell ref="D2:E2"/>
    <mergeCell ref="F2:F3"/>
    <mergeCell ref="G2:G3"/>
    <mergeCell ref="B2:B3"/>
    <mergeCell ref="AD1:AL1"/>
    <mergeCell ref="AG2:AG3"/>
    <mergeCell ref="AD2:AD3"/>
    <mergeCell ref="AE2:AE3"/>
    <mergeCell ref="AJ2:AJ3"/>
    <mergeCell ref="AF2:AF3"/>
    <mergeCell ref="AK2:AK3"/>
    <mergeCell ref="AL2:AL3"/>
    <mergeCell ref="AH2:AH3"/>
    <mergeCell ref="AI2:AI3"/>
  </mergeCells>
  <pageMargins left="0.74803149606299213" right="0.74803149606299213" top="0.98425196850393704" bottom="0.98425196850393704" header="0" footer="0"/>
  <pageSetup paperSize="8" scale="3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zoomScale="70" zoomScaleNormal="70" workbookViewId="0">
      <selection activeCell="C3" sqref="C3"/>
    </sheetView>
  </sheetViews>
  <sheetFormatPr defaultColWidth="9.140625" defaultRowHeight="12.75" x14ac:dyDescent="0.2"/>
  <cols>
    <col min="1" max="1" width="9.140625" style="3" customWidth="1"/>
    <col min="2" max="2" width="15.85546875" style="3" customWidth="1"/>
    <col min="3" max="3" width="42.140625" style="3" customWidth="1"/>
    <col min="4" max="4" width="26.42578125" style="3" customWidth="1"/>
    <col min="5" max="5" width="22" style="3" customWidth="1"/>
    <col min="6" max="6" width="25.28515625" style="3" customWidth="1"/>
    <col min="7" max="16384" width="9.140625" style="3"/>
  </cols>
  <sheetData>
    <row r="2" spans="1:10" ht="63" x14ac:dyDescent="0.2">
      <c r="A2" s="40" t="s">
        <v>31</v>
      </c>
      <c r="B2" s="41" t="s">
        <v>88</v>
      </c>
      <c r="C2" s="40" t="s">
        <v>87</v>
      </c>
      <c r="D2" s="40" t="s">
        <v>92</v>
      </c>
      <c r="E2" s="40" t="s">
        <v>89</v>
      </c>
      <c r="F2" s="40" t="s">
        <v>90</v>
      </c>
    </row>
    <row r="3" spans="1:10" ht="47.25" x14ac:dyDescent="0.25">
      <c r="A3" s="31" t="s">
        <v>40</v>
      </c>
      <c r="B3" s="33" t="s">
        <v>81</v>
      </c>
      <c r="C3" s="32" t="s">
        <v>86</v>
      </c>
      <c r="D3" s="39">
        <v>9476</v>
      </c>
      <c r="E3" s="35">
        <f>ROUND(1.023*(1+0.0185*10/12),4)</f>
        <v>1.0387999999999999</v>
      </c>
      <c r="F3" s="91">
        <f>ROUND(D3*E3,2)</f>
        <v>9843.67</v>
      </c>
      <c r="G3" s="2"/>
      <c r="H3" s="25"/>
      <c r="I3" s="2"/>
      <c r="J3" s="2"/>
    </row>
    <row r="4" spans="1:10" ht="47.25" x14ac:dyDescent="0.25">
      <c r="A4" s="31" t="s">
        <v>22</v>
      </c>
      <c r="B4" s="33" t="s">
        <v>82</v>
      </c>
      <c r="C4" s="32" t="s">
        <v>91</v>
      </c>
      <c r="D4" s="39">
        <v>5224</v>
      </c>
      <c r="E4" s="35">
        <f>E3</f>
        <v>1.0387999999999999</v>
      </c>
      <c r="F4" s="91">
        <f>ROUND(D4*E4,2)</f>
        <v>5426.69</v>
      </c>
      <c r="G4" s="2"/>
      <c r="H4" s="25"/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zoomScale="99" zoomScaleNormal="99" workbookViewId="0">
      <selection activeCell="F15" sqref="F15"/>
    </sheetView>
  </sheetViews>
  <sheetFormatPr defaultColWidth="9.140625" defaultRowHeight="12.75" x14ac:dyDescent="0.2"/>
  <cols>
    <col min="1" max="1" width="9.140625" style="1" customWidth="1"/>
    <col min="2" max="2" width="5.140625" style="1" customWidth="1"/>
    <col min="3" max="3" width="24.85546875" style="1" customWidth="1"/>
    <col min="4" max="4" width="14" style="1" customWidth="1"/>
    <col min="5" max="5" width="9.42578125" style="1" customWidth="1"/>
    <col min="6" max="16384" width="9.140625" style="1"/>
  </cols>
  <sheetData>
    <row r="2" spans="2:7" ht="30" x14ac:dyDescent="0.2">
      <c r="B2" s="12" t="s">
        <v>31</v>
      </c>
      <c r="C2" s="12" t="s">
        <v>15</v>
      </c>
      <c r="D2" s="13" t="s">
        <v>10</v>
      </c>
      <c r="E2" s="13" t="s">
        <v>29</v>
      </c>
    </row>
    <row r="3" spans="2:7" ht="16.5" customHeight="1" x14ac:dyDescent="0.2">
      <c r="B3" s="141" t="s">
        <v>40</v>
      </c>
      <c r="C3" s="140" t="s">
        <v>18</v>
      </c>
      <c r="D3" s="13" t="s">
        <v>56</v>
      </c>
      <c r="E3" s="37">
        <v>17.47</v>
      </c>
    </row>
    <row r="4" spans="2:7" ht="16.5" customHeight="1" x14ac:dyDescent="0.2">
      <c r="B4" s="142"/>
      <c r="C4" s="140"/>
      <c r="D4" s="13" t="s">
        <v>57</v>
      </c>
      <c r="E4" s="37">
        <v>35.380000000000003</v>
      </c>
    </row>
    <row r="5" spans="2:7" ht="16.5" x14ac:dyDescent="0.2">
      <c r="B5" s="142"/>
      <c r="C5" s="140"/>
      <c r="D5" s="13" t="s">
        <v>58</v>
      </c>
      <c r="E5" s="37">
        <v>1.3420000000000001</v>
      </c>
    </row>
    <row r="6" spans="2:7" ht="16.5" x14ac:dyDescent="0.2">
      <c r="B6" s="142"/>
      <c r="C6" s="140"/>
      <c r="D6" s="13" t="s">
        <v>59</v>
      </c>
      <c r="E6" s="37">
        <v>500</v>
      </c>
    </row>
    <row r="7" spans="2:7" ht="16.5" x14ac:dyDescent="0.2">
      <c r="B7" s="142"/>
      <c r="C7" s="140"/>
      <c r="D7" s="13" t="s">
        <v>60</v>
      </c>
      <c r="E7" s="37">
        <v>2.2010000000000001</v>
      </c>
    </row>
    <row r="8" spans="2:7" ht="16.5" x14ac:dyDescent="0.2">
      <c r="B8" s="142"/>
      <c r="C8" s="140"/>
      <c r="D8" s="13" t="s">
        <v>61</v>
      </c>
      <c r="E8" s="37">
        <v>0.66300000000000003</v>
      </c>
    </row>
    <row r="9" spans="2:7" ht="16.5" x14ac:dyDescent="0.2">
      <c r="B9" s="142"/>
      <c r="C9" s="140"/>
      <c r="D9" s="13" t="s">
        <v>62</v>
      </c>
      <c r="E9" s="37">
        <v>1.226</v>
      </c>
      <c r="G9" s="14"/>
    </row>
    <row r="10" spans="2:7" ht="16.5" x14ac:dyDescent="0.2">
      <c r="B10" s="143"/>
      <c r="C10" s="140"/>
      <c r="D10" s="13" t="s">
        <v>63</v>
      </c>
      <c r="E10" s="37">
        <v>0.63600000000000001</v>
      </c>
    </row>
    <row r="11" spans="2:7" ht="16.5" x14ac:dyDescent="0.2">
      <c r="B11" s="141" t="s">
        <v>22</v>
      </c>
      <c r="C11" s="140" t="s">
        <v>39</v>
      </c>
      <c r="D11" s="13" t="s">
        <v>64</v>
      </c>
      <c r="E11" s="23">
        <v>0.438</v>
      </c>
    </row>
    <row r="12" spans="2:7" ht="16.5" x14ac:dyDescent="0.2">
      <c r="B12" s="142"/>
      <c r="C12" s="140"/>
      <c r="D12" s="13" t="s">
        <v>65</v>
      </c>
      <c r="E12" s="23">
        <v>1.048</v>
      </c>
    </row>
    <row r="13" spans="2:7" ht="16.5" x14ac:dyDescent="0.2">
      <c r="B13" s="142"/>
      <c r="C13" s="140"/>
      <c r="D13" s="13" t="s">
        <v>66</v>
      </c>
      <c r="E13" s="23">
        <v>0.372</v>
      </c>
    </row>
    <row r="14" spans="2:7" ht="16.5" x14ac:dyDescent="0.2">
      <c r="B14" s="143"/>
      <c r="C14" s="140"/>
      <c r="D14" s="13" t="s">
        <v>67</v>
      </c>
      <c r="E14" s="23">
        <v>1.39</v>
      </c>
    </row>
    <row r="15" spans="2:7" ht="16.5" x14ac:dyDescent="0.2">
      <c r="B15" s="141" t="s">
        <v>23</v>
      </c>
      <c r="C15" s="140" t="s">
        <v>5</v>
      </c>
      <c r="D15" s="13" t="s">
        <v>68</v>
      </c>
      <c r="E15" s="23">
        <v>0.58899999999999997</v>
      </c>
    </row>
    <row r="16" spans="2:7" ht="16.5" x14ac:dyDescent="0.2">
      <c r="B16" s="142"/>
      <c r="C16" s="140"/>
      <c r="D16" s="13" t="s">
        <v>69</v>
      </c>
      <c r="E16" s="23">
        <v>0.626</v>
      </c>
    </row>
    <row r="17" spans="2:7" ht="16.5" x14ac:dyDescent="0.2">
      <c r="B17" s="142"/>
      <c r="C17" s="140"/>
      <c r="D17" s="13" t="s">
        <v>70</v>
      </c>
      <c r="E17" s="23">
        <v>0.67300000000000004</v>
      </c>
    </row>
    <row r="18" spans="2:7" ht="16.5" x14ac:dyDescent="0.2">
      <c r="B18" s="143"/>
      <c r="C18" s="140"/>
      <c r="D18" s="13" t="s">
        <v>71</v>
      </c>
      <c r="E18" s="23">
        <v>0.626</v>
      </c>
    </row>
    <row r="19" spans="2:7" ht="16.5" x14ac:dyDescent="0.2">
      <c r="B19" s="141" t="s">
        <v>24</v>
      </c>
      <c r="C19" s="140" t="s">
        <v>41</v>
      </c>
      <c r="D19" s="13" t="s">
        <v>72</v>
      </c>
      <c r="E19" s="23">
        <v>1</v>
      </c>
    </row>
    <row r="20" spans="2:7" ht="16.5" x14ac:dyDescent="0.2">
      <c r="B20" s="142"/>
      <c r="C20" s="140"/>
      <c r="D20" s="13" t="s">
        <v>73</v>
      </c>
      <c r="E20" s="24">
        <f>1/150</f>
        <v>6.6666666666666671E-3</v>
      </c>
      <c r="G20" s="14"/>
    </row>
    <row r="21" spans="2:7" ht="16.5" x14ac:dyDescent="0.2">
      <c r="B21" s="142"/>
      <c r="C21" s="140"/>
      <c r="D21" s="13" t="s">
        <v>74</v>
      </c>
      <c r="E21" s="23">
        <v>1</v>
      </c>
    </row>
    <row r="22" spans="2:7" ht="16.5" x14ac:dyDescent="0.2">
      <c r="B22" s="143"/>
      <c r="C22" s="140"/>
      <c r="D22" s="13" t="s">
        <v>75</v>
      </c>
      <c r="E22" s="24">
        <f>1/275</f>
        <v>3.6363636363636364E-3</v>
      </c>
    </row>
  </sheetData>
  <mergeCells count="8">
    <mergeCell ref="C19:C22"/>
    <mergeCell ref="B15:B18"/>
    <mergeCell ref="C3:C10"/>
    <mergeCell ref="C11:C14"/>
    <mergeCell ref="C15:C18"/>
    <mergeCell ref="B3:B10"/>
    <mergeCell ref="B19:B22"/>
    <mergeCell ref="B11:B14"/>
  </mergeCells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"/>
  <sheetViews>
    <sheetView zoomScale="90" zoomScaleNormal="90" workbookViewId="0">
      <selection activeCell="I5" sqref="I5"/>
    </sheetView>
  </sheetViews>
  <sheetFormatPr defaultColWidth="9.140625" defaultRowHeight="12.75" x14ac:dyDescent="0.2"/>
  <cols>
    <col min="1" max="1" width="9.140625" style="1" customWidth="1"/>
    <col min="2" max="2" width="34.85546875" style="1" customWidth="1"/>
    <col min="3" max="3" width="14.5703125" style="1" customWidth="1"/>
    <col min="4" max="16384" width="9.140625" style="1"/>
  </cols>
  <sheetData>
    <row r="3" spans="2:6" ht="30" x14ac:dyDescent="0.2">
      <c r="B3" s="12" t="s">
        <v>19</v>
      </c>
      <c r="C3" s="13" t="s">
        <v>10</v>
      </c>
      <c r="D3" s="13" t="s">
        <v>4</v>
      </c>
      <c r="E3" s="13" t="s">
        <v>3</v>
      </c>
      <c r="F3" s="13" t="s">
        <v>2</v>
      </c>
    </row>
    <row r="4" spans="2:6" ht="45" x14ac:dyDescent="0.2">
      <c r="B4" s="15" t="s">
        <v>32</v>
      </c>
      <c r="C4" s="13" t="s">
        <v>76</v>
      </c>
      <c r="D4" s="13">
        <v>1.25</v>
      </c>
      <c r="E4" s="13">
        <v>1.1000000000000001</v>
      </c>
      <c r="F4" s="13">
        <v>1</v>
      </c>
    </row>
    <row r="5" spans="2:6" ht="45" x14ac:dyDescent="0.2">
      <c r="B5" s="15" t="s">
        <v>38</v>
      </c>
      <c r="C5" s="13" t="s">
        <v>77</v>
      </c>
      <c r="D5" s="13">
        <v>1.25</v>
      </c>
      <c r="E5" s="13">
        <v>1.1000000000000001</v>
      </c>
      <c r="F5" s="13">
        <v>1</v>
      </c>
    </row>
    <row r="6" spans="2:6" ht="75" x14ac:dyDescent="0.2">
      <c r="B6" s="38" t="s">
        <v>95</v>
      </c>
      <c r="C6" s="13" t="s">
        <v>96</v>
      </c>
      <c r="D6" s="13">
        <v>1.25</v>
      </c>
      <c r="E6" s="13">
        <v>1.1000000000000001</v>
      </c>
      <c r="F6" s="13">
        <v>1</v>
      </c>
    </row>
    <row r="7" spans="2:6" ht="45" x14ac:dyDescent="0.2">
      <c r="B7" s="15" t="s">
        <v>26</v>
      </c>
      <c r="C7" s="13" t="s">
        <v>78</v>
      </c>
      <c r="D7" s="13">
        <v>1.1499999999999999</v>
      </c>
      <c r="E7" s="13">
        <v>1.1000000000000001</v>
      </c>
      <c r="F7" s="13">
        <v>1</v>
      </c>
    </row>
    <row r="8" spans="2:6" ht="45" x14ac:dyDescent="0.2">
      <c r="B8" s="15" t="s">
        <v>17</v>
      </c>
      <c r="C8" s="13" t="s">
        <v>79</v>
      </c>
      <c r="D8" s="13">
        <v>1.1499999999999999</v>
      </c>
      <c r="E8" s="13">
        <v>1.1000000000000001</v>
      </c>
      <c r="F8" s="13">
        <v>1</v>
      </c>
    </row>
  </sheetData>
  <sheetProtection sheet="1" objects="1" scenarios="1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zoomScale="66" zoomScaleNormal="66" workbookViewId="0">
      <selection activeCell="M28" sqref="M28"/>
    </sheetView>
  </sheetViews>
  <sheetFormatPr defaultRowHeight="12.75" x14ac:dyDescent="0.2"/>
  <cols>
    <col min="1" max="1" width="4.42578125" customWidth="1"/>
    <col min="2" max="2" width="49.140625" customWidth="1"/>
    <col min="3" max="3" width="14.5703125" customWidth="1"/>
    <col min="4" max="4" width="11.140625" customWidth="1"/>
    <col min="5" max="5" width="11.85546875" customWidth="1"/>
    <col min="6" max="6" width="13.5703125" customWidth="1"/>
    <col min="7" max="7" width="17.7109375" customWidth="1"/>
    <col min="8" max="8" width="16.42578125" customWidth="1"/>
    <col min="12" max="12" width="6.85546875" customWidth="1"/>
    <col min="13" max="13" width="18" customWidth="1"/>
    <col min="14" max="14" width="17.7109375" customWidth="1"/>
    <col min="15" max="15" width="16.7109375" customWidth="1"/>
    <col min="16" max="16" width="18.140625" customWidth="1"/>
    <col min="257" max="257" width="4.42578125" customWidth="1"/>
    <col min="258" max="258" width="49.140625" customWidth="1"/>
    <col min="259" max="259" width="14.5703125" customWidth="1"/>
    <col min="260" max="260" width="11.140625" customWidth="1"/>
    <col min="261" max="261" width="11.85546875" customWidth="1"/>
    <col min="262" max="262" width="13.5703125" customWidth="1"/>
    <col min="263" max="263" width="17.7109375" customWidth="1"/>
    <col min="264" max="264" width="16.42578125" customWidth="1"/>
    <col min="513" max="513" width="4.42578125" customWidth="1"/>
    <col min="514" max="514" width="49.140625" customWidth="1"/>
    <col min="515" max="515" width="14.5703125" customWidth="1"/>
    <col min="516" max="516" width="11.140625" customWidth="1"/>
    <col min="517" max="517" width="11.85546875" customWidth="1"/>
    <col min="518" max="518" width="13.5703125" customWidth="1"/>
    <col min="519" max="519" width="17.7109375" customWidth="1"/>
    <col min="520" max="520" width="16.42578125" customWidth="1"/>
    <col min="769" max="769" width="4.42578125" customWidth="1"/>
    <col min="770" max="770" width="49.140625" customWidth="1"/>
    <col min="771" max="771" width="14.5703125" customWidth="1"/>
    <col min="772" max="772" width="11.140625" customWidth="1"/>
    <col min="773" max="773" width="11.85546875" customWidth="1"/>
    <col min="774" max="774" width="13.5703125" customWidth="1"/>
    <col min="775" max="775" width="17.7109375" customWidth="1"/>
    <col min="776" max="776" width="16.42578125" customWidth="1"/>
    <col min="1025" max="1025" width="4.42578125" customWidth="1"/>
    <col min="1026" max="1026" width="49.140625" customWidth="1"/>
    <col min="1027" max="1027" width="14.5703125" customWidth="1"/>
    <col min="1028" max="1028" width="11.140625" customWidth="1"/>
    <col min="1029" max="1029" width="11.85546875" customWidth="1"/>
    <col min="1030" max="1030" width="13.5703125" customWidth="1"/>
    <col min="1031" max="1031" width="17.7109375" customWidth="1"/>
    <col min="1032" max="1032" width="16.42578125" customWidth="1"/>
    <col min="1281" max="1281" width="4.42578125" customWidth="1"/>
    <col min="1282" max="1282" width="49.140625" customWidth="1"/>
    <col min="1283" max="1283" width="14.5703125" customWidth="1"/>
    <col min="1284" max="1284" width="11.140625" customWidth="1"/>
    <col min="1285" max="1285" width="11.85546875" customWidth="1"/>
    <col min="1286" max="1286" width="13.5703125" customWidth="1"/>
    <col min="1287" max="1287" width="17.7109375" customWidth="1"/>
    <col min="1288" max="1288" width="16.42578125" customWidth="1"/>
    <col min="1537" max="1537" width="4.42578125" customWidth="1"/>
    <col min="1538" max="1538" width="49.140625" customWidth="1"/>
    <col min="1539" max="1539" width="14.5703125" customWidth="1"/>
    <col min="1540" max="1540" width="11.140625" customWidth="1"/>
    <col min="1541" max="1541" width="11.85546875" customWidth="1"/>
    <col min="1542" max="1542" width="13.5703125" customWidth="1"/>
    <col min="1543" max="1543" width="17.7109375" customWidth="1"/>
    <col min="1544" max="1544" width="16.42578125" customWidth="1"/>
    <col min="1793" max="1793" width="4.42578125" customWidth="1"/>
    <col min="1794" max="1794" width="49.140625" customWidth="1"/>
    <col min="1795" max="1795" width="14.5703125" customWidth="1"/>
    <col min="1796" max="1796" width="11.140625" customWidth="1"/>
    <col min="1797" max="1797" width="11.85546875" customWidth="1"/>
    <col min="1798" max="1798" width="13.5703125" customWidth="1"/>
    <col min="1799" max="1799" width="17.7109375" customWidth="1"/>
    <col min="1800" max="1800" width="16.42578125" customWidth="1"/>
    <col min="2049" max="2049" width="4.42578125" customWidth="1"/>
    <col min="2050" max="2050" width="49.140625" customWidth="1"/>
    <col min="2051" max="2051" width="14.5703125" customWidth="1"/>
    <col min="2052" max="2052" width="11.140625" customWidth="1"/>
    <col min="2053" max="2053" width="11.85546875" customWidth="1"/>
    <col min="2054" max="2054" width="13.5703125" customWidth="1"/>
    <col min="2055" max="2055" width="17.7109375" customWidth="1"/>
    <col min="2056" max="2056" width="16.42578125" customWidth="1"/>
    <col min="2305" max="2305" width="4.42578125" customWidth="1"/>
    <col min="2306" max="2306" width="49.140625" customWidth="1"/>
    <col min="2307" max="2307" width="14.5703125" customWidth="1"/>
    <col min="2308" max="2308" width="11.140625" customWidth="1"/>
    <col min="2309" max="2309" width="11.85546875" customWidth="1"/>
    <col min="2310" max="2310" width="13.5703125" customWidth="1"/>
    <col min="2311" max="2311" width="17.7109375" customWidth="1"/>
    <col min="2312" max="2312" width="16.42578125" customWidth="1"/>
    <col min="2561" max="2561" width="4.42578125" customWidth="1"/>
    <col min="2562" max="2562" width="49.140625" customWidth="1"/>
    <col min="2563" max="2563" width="14.5703125" customWidth="1"/>
    <col min="2564" max="2564" width="11.140625" customWidth="1"/>
    <col min="2565" max="2565" width="11.85546875" customWidth="1"/>
    <col min="2566" max="2566" width="13.5703125" customWidth="1"/>
    <col min="2567" max="2567" width="17.7109375" customWidth="1"/>
    <col min="2568" max="2568" width="16.42578125" customWidth="1"/>
    <col min="2817" max="2817" width="4.42578125" customWidth="1"/>
    <col min="2818" max="2818" width="49.140625" customWidth="1"/>
    <col min="2819" max="2819" width="14.5703125" customWidth="1"/>
    <col min="2820" max="2820" width="11.140625" customWidth="1"/>
    <col min="2821" max="2821" width="11.85546875" customWidth="1"/>
    <col min="2822" max="2822" width="13.5703125" customWidth="1"/>
    <col min="2823" max="2823" width="17.7109375" customWidth="1"/>
    <col min="2824" max="2824" width="16.42578125" customWidth="1"/>
    <col min="3073" max="3073" width="4.42578125" customWidth="1"/>
    <col min="3074" max="3074" width="49.140625" customWidth="1"/>
    <col min="3075" max="3075" width="14.5703125" customWidth="1"/>
    <col min="3076" max="3076" width="11.140625" customWidth="1"/>
    <col min="3077" max="3077" width="11.85546875" customWidth="1"/>
    <col min="3078" max="3078" width="13.5703125" customWidth="1"/>
    <col min="3079" max="3079" width="17.7109375" customWidth="1"/>
    <col min="3080" max="3080" width="16.42578125" customWidth="1"/>
    <col min="3329" max="3329" width="4.42578125" customWidth="1"/>
    <col min="3330" max="3330" width="49.140625" customWidth="1"/>
    <col min="3331" max="3331" width="14.5703125" customWidth="1"/>
    <col min="3332" max="3332" width="11.140625" customWidth="1"/>
    <col min="3333" max="3333" width="11.85546875" customWidth="1"/>
    <col min="3334" max="3334" width="13.5703125" customWidth="1"/>
    <col min="3335" max="3335" width="17.7109375" customWidth="1"/>
    <col min="3336" max="3336" width="16.42578125" customWidth="1"/>
    <col min="3585" max="3585" width="4.42578125" customWidth="1"/>
    <col min="3586" max="3586" width="49.140625" customWidth="1"/>
    <col min="3587" max="3587" width="14.5703125" customWidth="1"/>
    <col min="3588" max="3588" width="11.140625" customWidth="1"/>
    <col min="3589" max="3589" width="11.85546875" customWidth="1"/>
    <col min="3590" max="3590" width="13.5703125" customWidth="1"/>
    <col min="3591" max="3591" width="17.7109375" customWidth="1"/>
    <col min="3592" max="3592" width="16.42578125" customWidth="1"/>
    <col min="3841" max="3841" width="4.42578125" customWidth="1"/>
    <col min="3842" max="3842" width="49.140625" customWidth="1"/>
    <col min="3843" max="3843" width="14.5703125" customWidth="1"/>
    <col min="3844" max="3844" width="11.140625" customWidth="1"/>
    <col min="3845" max="3845" width="11.85546875" customWidth="1"/>
    <col min="3846" max="3846" width="13.5703125" customWidth="1"/>
    <col min="3847" max="3847" width="17.7109375" customWidth="1"/>
    <col min="3848" max="3848" width="16.42578125" customWidth="1"/>
    <col min="4097" max="4097" width="4.42578125" customWidth="1"/>
    <col min="4098" max="4098" width="49.140625" customWidth="1"/>
    <col min="4099" max="4099" width="14.5703125" customWidth="1"/>
    <col min="4100" max="4100" width="11.140625" customWidth="1"/>
    <col min="4101" max="4101" width="11.85546875" customWidth="1"/>
    <col min="4102" max="4102" width="13.5703125" customWidth="1"/>
    <col min="4103" max="4103" width="17.7109375" customWidth="1"/>
    <col min="4104" max="4104" width="16.42578125" customWidth="1"/>
    <col min="4353" max="4353" width="4.42578125" customWidth="1"/>
    <col min="4354" max="4354" width="49.140625" customWidth="1"/>
    <col min="4355" max="4355" width="14.5703125" customWidth="1"/>
    <col min="4356" max="4356" width="11.140625" customWidth="1"/>
    <col min="4357" max="4357" width="11.85546875" customWidth="1"/>
    <col min="4358" max="4358" width="13.5703125" customWidth="1"/>
    <col min="4359" max="4359" width="17.7109375" customWidth="1"/>
    <col min="4360" max="4360" width="16.42578125" customWidth="1"/>
    <col min="4609" max="4609" width="4.42578125" customWidth="1"/>
    <col min="4610" max="4610" width="49.140625" customWidth="1"/>
    <col min="4611" max="4611" width="14.5703125" customWidth="1"/>
    <col min="4612" max="4612" width="11.140625" customWidth="1"/>
    <col min="4613" max="4613" width="11.85546875" customWidth="1"/>
    <col min="4614" max="4614" width="13.5703125" customWidth="1"/>
    <col min="4615" max="4615" width="17.7109375" customWidth="1"/>
    <col min="4616" max="4616" width="16.42578125" customWidth="1"/>
    <col min="4865" max="4865" width="4.42578125" customWidth="1"/>
    <col min="4866" max="4866" width="49.140625" customWidth="1"/>
    <col min="4867" max="4867" width="14.5703125" customWidth="1"/>
    <col min="4868" max="4868" width="11.140625" customWidth="1"/>
    <col min="4869" max="4869" width="11.85546875" customWidth="1"/>
    <col min="4870" max="4870" width="13.5703125" customWidth="1"/>
    <col min="4871" max="4871" width="17.7109375" customWidth="1"/>
    <col min="4872" max="4872" width="16.42578125" customWidth="1"/>
    <col min="5121" max="5121" width="4.42578125" customWidth="1"/>
    <col min="5122" max="5122" width="49.140625" customWidth="1"/>
    <col min="5123" max="5123" width="14.5703125" customWidth="1"/>
    <col min="5124" max="5124" width="11.140625" customWidth="1"/>
    <col min="5125" max="5125" width="11.85546875" customWidth="1"/>
    <col min="5126" max="5126" width="13.5703125" customWidth="1"/>
    <col min="5127" max="5127" width="17.7109375" customWidth="1"/>
    <col min="5128" max="5128" width="16.42578125" customWidth="1"/>
    <col min="5377" max="5377" width="4.42578125" customWidth="1"/>
    <col min="5378" max="5378" width="49.140625" customWidth="1"/>
    <col min="5379" max="5379" width="14.5703125" customWidth="1"/>
    <col min="5380" max="5380" width="11.140625" customWidth="1"/>
    <col min="5381" max="5381" width="11.85546875" customWidth="1"/>
    <col min="5382" max="5382" width="13.5703125" customWidth="1"/>
    <col min="5383" max="5383" width="17.7109375" customWidth="1"/>
    <col min="5384" max="5384" width="16.42578125" customWidth="1"/>
    <col min="5633" max="5633" width="4.42578125" customWidth="1"/>
    <col min="5634" max="5634" width="49.140625" customWidth="1"/>
    <col min="5635" max="5635" width="14.5703125" customWidth="1"/>
    <col min="5636" max="5636" width="11.140625" customWidth="1"/>
    <col min="5637" max="5637" width="11.85546875" customWidth="1"/>
    <col min="5638" max="5638" width="13.5703125" customWidth="1"/>
    <col min="5639" max="5639" width="17.7109375" customWidth="1"/>
    <col min="5640" max="5640" width="16.42578125" customWidth="1"/>
    <col min="5889" max="5889" width="4.42578125" customWidth="1"/>
    <col min="5890" max="5890" width="49.140625" customWidth="1"/>
    <col min="5891" max="5891" width="14.5703125" customWidth="1"/>
    <col min="5892" max="5892" width="11.140625" customWidth="1"/>
    <col min="5893" max="5893" width="11.85546875" customWidth="1"/>
    <col min="5894" max="5894" width="13.5703125" customWidth="1"/>
    <col min="5895" max="5895" width="17.7109375" customWidth="1"/>
    <col min="5896" max="5896" width="16.42578125" customWidth="1"/>
    <col min="6145" max="6145" width="4.42578125" customWidth="1"/>
    <col min="6146" max="6146" width="49.140625" customWidth="1"/>
    <col min="6147" max="6147" width="14.5703125" customWidth="1"/>
    <col min="6148" max="6148" width="11.140625" customWidth="1"/>
    <col min="6149" max="6149" width="11.85546875" customWidth="1"/>
    <col min="6150" max="6150" width="13.5703125" customWidth="1"/>
    <col min="6151" max="6151" width="17.7109375" customWidth="1"/>
    <col min="6152" max="6152" width="16.42578125" customWidth="1"/>
    <col min="6401" max="6401" width="4.42578125" customWidth="1"/>
    <col min="6402" max="6402" width="49.140625" customWidth="1"/>
    <col min="6403" max="6403" width="14.5703125" customWidth="1"/>
    <col min="6404" max="6404" width="11.140625" customWidth="1"/>
    <col min="6405" max="6405" width="11.85546875" customWidth="1"/>
    <col min="6406" max="6406" width="13.5703125" customWidth="1"/>
    <col min="6407" max="6407" width="17.7109375" customWidth="1"/>
    <col min="6408" max="6408" width="16.42578125" customWidth="1"/>
    <col min="6657" max="6657" width="4.42578125" customWidth="1"/>
    <col min="6658" max="6658" width="49.140625" customWidth="1"/>
    <col min="6659" max="6659" width="14.5703125" customWidth="1"/>
    <col min="6660" max="6660" width="11.140625" customWidth="1"/>
    <col min="6661" max="6661" width="11.85546875" customWidth="1"/>
    <col min="6662" max="6662" width="13.5703125" customWidth="1"/>
    <col min="6663" max="6663" width="17.7109375" customWidth="1"/>
    <col min="6664" max="6664" width="16.42578125" customWidth="1"/>
    <col min="6913" max="6913" width="4.42578125" customWidth="1"/>
    <col min="6914" max="6914" width="49.140625" customWidth="1"/>
    <col min="6915" max="6915" width="14.5703125" customWidth="1"/>
    <col min="6916" max="6916" width="11.140625" customWidth="1"/>
    <col min="6917" max="6917" width="11.85546875" customWidth="1"/>
    <col min="6918" max="6918" width="13.5703125" customWidth="1"/>
    <col min="6919" max="6919" width="17.7109375" customWidth="1"/>
    <col min="6920" max="6920" width="16.42578125" customWidth="1"/>
    <col min="7169" max="7169" width="4.42578125" customWidth="1"/>
    <col min="7170" max="7170" width="49.140625" customWidth="1"/>
    <col min="7171" max="7171" width="14.5703125" customWidth="1"/>
    <col min="7172" max="7172" width="11.140625" customWidth="1"/>
    <col min="7173" max="7173" width="11.85546875" customWidth="1"/>
    <col min="7174" max="7174" width="13.5703125" customWidth="1"/>
    <col min="7175" max="7175" width="17.7109375" customWidth="1"/>
    <col min="7176" max="7176" width="16.42578125" customWidth="1"/>
    <col min="7425" max="7425" width="4.42578125" customWidth="1"/>
    <col min="7426" max="7426" width="49.140625" customWidth="1"/>
    <col min="7427" max="7427" width="14.5703125" customWidth="1"/>
    <col min="7428" max="7428" width="11.140625" customWidth="1"/>
    <col min="7429" max="7429" width="11.85546875" customWidth="1"/>
    <col min="7430" max="7430" width="13.5703125" customWidth="1"/>
    <col min="7431" max="7431" width="17.7109375" customWidth="1"/>
    <col min="7432" max="7432" width="16.42578125" customWidth="1"/>
    <col min="7681" max="7681" width="4.42578125" customWidth="1"/>
    <col min="7682" max="7682" width="49.140625" customWidth="1"/>
    <col min="7683" max="7683" width="14.5703125" customWidth="1"/>
    <col min="7684" max="7684" width="11.140625" customWidth="1"/>
    <col min="7685" max="7685" width="11.85546875" customWidth="1"/>
    <col min="7686" max="7686" width="13.5703125" customWidth="1"/>
    <col min="7687" max="7687" width="17.7109375" customWidth="1"/>
    <col min="7688" max="7688" width="16.42578125" customWidth="1"/>
    <col min="7937" max="7937" width="4.42578125" customWidth="1"/>
    <col min="7938" max="7938" width="49.140625" customWidth="1"/>
    <col min="7939" max="7939" width="14.5703125" customWidth="1"/>
    <col min="7940" max="7940" width="11.140625" customWidth="1"/>
    <col min="7941" max="7941" width="11.85546875" customWidth="1"/>
    <col min="7942" max="7942" width="13.5703125" customWidth="1"/>
    <col min="7943" max="7943" width="17.7109375" customWidth="1"/>
    <col min="7944" max="7944" width="16.42578125" customWidth="1"/>
    <col min="8193" max="8193" width="4.42578125" customWidth="1"/>
    <col min="8194" max="8194" width="49.140625" customWidth="1"/>
    <col min="8195" max="8195" width="14.5703125" customWidth="1"/>
    <col min="8196" max="8196" width="11.140625" customWidth="1"/>
    <col min="8197" max="8197" width="11.85546875" customWidth="1"/>
    <col min="8198" max="8198" width="13.5703125" customWidth="1"/>
    <col min="8199" max="8199" width="17.7109375" customWidth="1"/>
    <col min="8200" max="8200" width="16.42578125" customWidth="1"/>
    <col min="8449" max="8449" width="4.42578125" customWidth="1"/>
    <col min="8450" max="8450" width="49.140625" customWidth="1"/>
    <col min="8451" max="8451" width="14.5703125" customWidth="1"/>
    <col min="8452" max="8452" width="11.140625" customWidth="1"/>
    <col min="8453" max="8453" width="11.85546875" customWidth="1"/>
    <col min="8454" max="8454" width="13.5703125" customWidth="1"/>
    <col min="8455" max="8455" width="17.7109375" customWidth="1"/>
    <col min="8456" max="8456" width="16.42578125" customWidth="1"/>
    <col min="8705" max="8705" width="4.42578125" customWidth="1"/>
    <col min="8706" max="8706" width="49.140625" customWidth="1"/>
    <col min="8707" max="8707" width="14.5703125" customWidth="1"/>
    <col min="8708" max="8708" width="11.140625" customWidth="1"/>
    <col min="8709" max="8709" width="11.85546875" customWidth="1"/>
    <col min="8710" max="8710" width="13.5703125" customWidth="1"/>
    <col min="8711" max="8711" width="17.7109375" customWidth="1"/>
    <col min="8712" max="8712" width="16.42578125" customWidth="1"/>
    <col min="8961" max="8961" width="4.42578125" customWidth="1"/>
    <col min="8962" max="8962" width="49.140625" customWidth="1"/>
    <col min="8963" max="8963" width="14.5703125" customWidth="1"/>
    <col min="8964" max="8964" width="11.140625" customWidth="1"/>
    <col min="8965" max="8965" width="11.85546875" customWidth="1"/>
    <col min="8966" max="8966" width="13.5703125" customWidth="1"/>
    <col min="8967" max="8967" width="17.7109375" customWidth="1"/>
    <col min="8968" max="8968" width="16.42578125" customWidth="1"/>
    <col min="9217" max="9217" width="4.42578125" customWidth="1"/>
    <col min="9218" max="9218" width="49.140625" customWidth="1"/>
    <col min="9219" max="9219" width="14.5703125" customWidth="1"/>
    <col min="9220" max="9220" width="11.140625" customWidth="1"/>
    <col min="9221" max="9221" width="11.85546875" customWidth="1"/>
    <col min="9222" max="9222" width="13.5703125" customWidth="1"/>
    <col min="9223" max="9223" width="17.7109375" customWidth="1"/>
    <col min="9224" max="9224" width="16.42578125" customWidth="1"/>
    <col min="9473" max="9473" width="4.42578125" customWidth="1"/>
    <col min="9474" max="9474" width="49.140625" customWidth="1"/>
    <col min="9475" max="9475" width="14.5703125" customWidth="1"/>
    <col min="9476" max="9476" width="11.140625" customWidth="1"/>
    <col min="9477" max="9477" width="11.85546875" customWidth="1"/>
    <col min="9478" max="9478" width="13.5703125" customWidth="1"/>
    <col min="9479" max="9479" width="17.7109375" customWidth="1"/>
    <col min="9480" max="9480" width="16.42578125" customWidth="1"/>
    <col min="9729" max="9729" width="4.42578125" customWidth="1"/>
    <col min="9730" max="9730" width="49.140625" customWidth="1"/>
    <col min="9731" max="9731" width="14.5703125" customWidth="1"/>
    <col min="9732" max="9732" width="11.140625" customWidth="1"/>
    <col min="9733" max="9733" width="11.85546875" customWidth="1"/>
    <col min="9734" max="9734" width="13.5703125" customWidth="1"/>
    <col min="9735" max="9735" width="17.7109375" customWidth="1"/>
    <col min="9736" max="9736" width="16.42578125" customWidth="1"/>
    <col min="9985" max="9985" width="4.42578125" customWidth="1"/>
    <col min="9986" max="9986" width="49.140625" customWidth="1"/>
    <col min="9987" max="9987" width="14.5703125" customWidth="1"/>
    <col min="9988" max="9988" width="11.140625" customWidth="1"/>
    <col min="9989" max="9989" width="11.85546875" customWidth="1"/>
    <col min="9990" max="9990" width="13.5703125" customWidth="1"/>
    <col min="9991" max="9991" width="17.7109375" customWidth="1"/>
    <col min="9992" max="9992" width="16.42578125" customWidth="1"/>
    <col min="10241" max="10241" width="4.42578125" customWidth="1"/>
    <col min="10242" max="10242" width="49.140625" customWidth="1"/>
    <col min="10243" max="10243" width="14.5703125" customWidth="1"/>
    <col min="10244" max="10244" width="11.140625" customWidth="1"/>
    <col min="10245" max="10245" width="11.85546875" customWidth="1"/>
    <col min="10246" max="10246" width="13.5703125" customWidth="1"/>
    <col min="10247" max="10247" width="17.7109375" customWidth="1"/>
    <col min="10248" max="10248" width="16.42578125" customWidth="1"/>
    <col min="10497" max="10497" width="4.42578125" customWidth="1"/>
    <col min="10498" max="10498" width="49.140625" customWidth="1"/>
    <col min="10499" max="10499" width="14.5703125" customWidth="1"/>
    <col min="10500" max="10500" width="11.140625" customWidth="1"/>
    <col min="10501" max="10501" width="11.85546875" customWidth="1"/>
    <col min="10502" max="10502" width="13.5703125" customWidth="1"/>
    <col min="10503" max="10503" width="17.7109375" customWidth="1"/>
    <col min="10504" max="10504" width="16.42578125" customWidth="1"/>
    <col min="10753" max="10753" width="4.42578125" customWidth="1"/>
    <col min="10754" max="10754" width="49.140625" customWidth="1"/>
    <col min="10755" max="10755" width="14.5703125" customWidth="1"/>
    <col min="10756" max="10756" width="11.140625" customWidth="1"/>
    <col min="10757" max="10757" width="11.85546875" customWidth="1"/>
    <col min="10758" max="10758" width="13.5703125" customWidth="1"/>
    <col min="10759" max="10759" width="17.7109375" customWidth="1"/>
    <col min="10760" max="10760" width="16.42578125" customWidth="1"/>
    <col min="11009" max="11009" width="4.42578125" customWidth="1"/>
    <col min="11010" max="11010" width="49.140625" customWidth="1"/>
    <col min="11011" max="11011" width="14.5703125" customWidth="1"/>
    <col min="11012" max="11012" width="11.140625" customWidth="1"/>
    <col min="11013" max="11013" width="11.85546875" customWidth="1"/>
    <col min="11014" max="11014" width="13.5703125" customWidth="1"/>
    <col min="11015" max="11015" width="17.7109375" customWidth="1"/>
    <col min="11016" max="11016" width="16.42578125" customWidth="1"/>
    <col min="11265" max="11265" width="4.42578125" customWidth="1"/>
    <col min="11266" max="11266" width="49.140625" customWidth="1"/>
    <col min="11267" max="11267" width="14.5703125" customWidth="1"/>
    <col min="11268" max="11268" width="11.140625" customWidth="1"/>
    <col min="11269" max="11269" width="11.85546875" customWidth="1"/>
    <col min="11270" max="11270" width="13.5703125" customWidth="1"/>
    <col min="11271" max="11271" width="17.7109375" customWidth="1"/>
    <col min="11272" max="11272" width="16.42578125" customWidth="1"/>
    <col min="11521" max="11521" width="4.42578125" customWidth="1"/>
    <col min="11522" max="11522" width="49.140625" customWidth="1"/>
    <col min="11523" max="11523" width="14.5703125" customWidth="1"/>
    <col min="11524" max="11524" width="11.140625" customWidth="1"/>
    <col min="11525" max="11525" width="11.85546875" customWidth="1"/>
    <col min="11526" max="11526" width="13.5703125" customWidth="1"/>
    <col min="11527" max="11527" width="17.7109375" customWidth="1"/>
    <col min="11528" max="11528" width="16.42578125" customWidth="1"/>
    <col min="11777" max="11777" width="4.42578125" customWidth="1"/>
    <col min="11778" max="11778" width="49.140625" customWidth="1"/>
    <col min="11779" max="11779" width="14.5703125" customWidth="1"/>
    <col min="11780" max="11780" width="11.140625" customWidth="1"/>
    <col min="11781" max="11781" width="11.85546875" customWidth="1"/>
    <col min="11782" max="11782" width="13.5703125" customWidth="1"/>
    <col min="11783" max="11783" width="17.7109375" customWidth="1"/>
    <col min="11784" max="11784" width="16.42578125" customWidth="1"/>
    <col min="12033" max="12033" width="4.42578125" customWidth="1"/>
    <col min="12034" max="12034" width="49.140625" customWidth="1"/>
    <col min="12035" max="12035" width="14.5703125" customWidth="1"/>
    <col min="12036" max="12036" width="11.140625" customWidth="1"/>
    <col min="12037" max="12037" width="11.85546875" customWidth="1"/>
    <col min="12038" max="12038" width="13.5703125" customWidth="1"/>
    <col min="12039" max="12039" width="17.7109375" customWidth="1"/>
    <col min="12040" max="12040" width="16.42578125" customWidth="1"/>
    <col min="12289" max="12289" width="4.42578125" customWidth="1"/>
    <col min="12290" max="12290" width="49.140625" customWidth="1"/>
    <col min="12291" max="12291" width="14.5703125" customWidth="1"/>
    <col min="12292" max="12292" width="11.140625" customWidth="1"/>
    <col min="12293" max="12293" width="11.85546875" customWidth="1"/>
    <col min="12294" max="12294" width="13.5703125" customWidth="1"/>
    <col min="12295" max="12295" width="17.7109375" customWidth="1"/>
    <col min="12296" max="12296" width="16.42578125" customWidth="1"/>
    <col min="12545" max="12545" width="4.42578125" customWidth="1"/>
    <col min="12546" max="12546" width="49.140625" customWidth="1"/>
    <col min="12547" max="12547" width="14.5703125" customWidth="1"/>
    <col min="12548" max="12548" width="11.140625" customWidth="1"/>
    <col min="12549" max="12549" width="11.85546875" customWidth="1"/>
    <col min="12550" max="12550" width="13.5703125" customWidth="1"/>
    <col min="12551" max="12551" width="17.7109375" customWidth="1"/>
    <col min="12552" max="12552" width="16.42578125" customWidth="1"/>
    <col min="12801" max="12801" width="4.42578125" customWidth="1"/>
    <col min="12802" max="12802" width="49.140625" customWidth="1"/>
    <col min="12803" max="12803" width="14.5703125" customWidth="1"/>
    <col min="12804" max="12804" width="11.140625" customWidth="1"/>
    <col min="12805" max="12805" width="11.85546875" customWidth="1"/>
    <col min="12806" max="12806" width="13.5703125" customWidth="1"/>
    <col min="12807" max="12807" width="17.7109375" customWidth="1"/>
    <col min="12808" max="12808" width="16.42578125" customWidth="1"/>
    <col min="13057" max="13057" width="4.42578125" customWidth="1"/>
    <col min="13058" max="13058" width="49.140625" customWidth="1"/>
    <col min="13059" max="13059" width="14.5703125" customWidth="1"/>
    <col min="13060" max="13060" width="11.140625" customWidth="1"/>
    <col min="13061" max="13061" width="11.85546875" customWidth="1"/>
    <col min="13062" max="13062" width="13.5703125" customWidth="1"/>
    <col min="13063" max="13063" width="17.7109375" customWidth="1"/>
    <col min="13064" max="13064" width="16.42578125" customWidth="1"/>
    <col min="13313" max="13313" width="4.42578125" customWidth="1"/>
    <col min="13314" max="13314" width="49.140625" customWidth="1"/>
    <col min="13315" max="13315" width="14.5703125" customWidth="1"/>
    <col min="13316" max="13316" width="11.140625" customWidth="1"/>
    <col min="13317" max="13317" width="11.85546875" customWidth="1"/>
    <col min="13318" max="13318" width="13.5703125" customWidth="1"/>
    <col min="13319" max="13319" width="17.7109375" customWidth="1"/>
    <col min="13320" max="13320" width="16.42578125" customWidth="1"/>
    <col min="13569" max="13569" width="4.42578125" customWidth="1"/>
    <col min="13570" max="13570" width="49.140625" customWidth="1"/>
    <col min="13571" max="13571" width="14.5703125" customWidth="1"/>
    <col min="13572" max="13572" width="11.140625" customWidth="1"/>
    <col min="13573" max="13573" width="11.85546875" customWidth="1"/>
    <col min="13574" max="13574" width="13.5703125" customWidth="1"/>
    <col min="13575" max="13575" width="17.7109375" customWidth="1"/>
    <col min="13576" max="13576" width="16.42578125" customWidth="1"/>
    <col min="13825" max="13825" width="4.42578125" customWidth="1"/>
    <col min="13826" max="13826" width="49.140625" customWidth="1"/>
    <col min="13827" max="13827" width="14.5703125" customWidth="1"/>
    <col min="13828" max="13828" width="11.140625" customWidth="1"/>
    <col min="13829" max="13829" width="11.85546875" customWidth="1"/>
    <col min="13830" max="13830" width="13.5703125" customWidth="1"/>
    <col min="13831" max="13831" width="17.7109375" customWidth="1"/>
    <col min="13832" max="13832" width="16.42578125" customWidth="1"/>
    <col min="14081" max="14081" width="4.42578125" customWidth="1"/>
    <col min="14082" max="14082" width="49.140625" customWidth="1"/>
    <col min="14083" max="14083" width="14.5703125" customWidth="1"/>
    <col min="14084" max="14084" width="11.140625" customWidth="1"/>
    <col min="14085" max="14085" width="11.85546875" customWidth="1"/>
    <col min="14086" max="14086" width="13.5703125" customWidth="1"/>
    <col min="14087" max="14087" width="17.7109375" customWidth="1"/>
    <col min="14088" max="14088" width="16.42578125" customWidth="1"/>
    <col min="14337" max="14337" width="4.42578125" customWidth="1"/>
    <col min="14338" max="14338" width="49.140625" customWidth="1"/>
    <col min="14339" max="14339" width="14.5703125" customWidth="1"/>
    <col min="14340" max="14340" width="11.140625" customWidth="1"/>
    <col min="14341" max="14341" width="11.85546875" customWidth="1"/>
    <col min="14342" max="14342" width="13.5703125" customWidth="1"/>
    <col min="14343" max="14343" width="17.7109375" customWidth="1"/>
    <col min="14344" max="14344" width="16.42578125" customWidth="1"/>
    <col min="14593" max="14593" width="4.42578125" customWidth="1"/>
    <col min="14594" max="14594" width="49.140625" customWidth="1"/>
    <col min="14595" max="14595" width="14.5703125" customWidth="1"/>
    <col min="14596" max="14596" width="11.140625" customWidth="1"/>
    <col min="14597" max="14597" width="11.85546875" customWidth="1"/>
    <col min="14598" max="14598" width="13.5703125" customWidth="1"/>
    <col min="14599" max="14599" width="17.7109375" customWidth="1"/>
    <col min="14600" max="14600" width="16.42578125" customWidth="1"/>
    <col min="14849" max="14849" width="4.42578125" customWidth="1"/>
    <col min="14850" max="14850" width="49.140625" customWidth="1"/>
    <col min="14851" max="14851" width="14.5703125" customWidth="1"/>
    <col min="14852" max="14852" width="11.140625" customWidth="1"/>
    <col min="14853" max="14853" width="11.85546875" customWidth="1"/>
    <col min="14854" max="14854" width="13.5703125" customWidth="1"/>
    <col min="14855" max="14855" width="17.7109375" customWidth="1"/>
    <col min="14856" max="14856" width="16.42578125" customWidth="1"/>
    <col min="15105" max="15105" width="4.42578125" customWidth="1"/>
    <col min="15106" max="15106" width="49.140625" customWidth="1"/>
    <col min="15107" max="15107" width="14.5703125" customWidth="1"/>
    <col min="15108" max="15108" width="11.140625" customWidth="1"/>
    <col min="15109" max="15109" width="11.85546875" customWidth="1"/>
    <col min="15110" max="15110" width="13.5703125" customWidth="1"/>
    <col min="15111" max="15111" width="17.7109375" customWidth="1"/>
    <col min="15112" max="15112" width="16.42578125" customWidth="1"/>
    <col min="15361" max="15361" width="4.42578125" customWidth="1"/>
    <col min="15362" max="15362" width="49.140625" customWidth="1"/>
    <col min="15363" max="15363" width="14.5703125" customWidth="1"/>
    <col min="15364" max="15364" width="11.140625" customWidth="1"/>
    <col min="15365" max="15365" width="11.85546875" customWidth="1"/>
    <col min="15366" max="15366" width="13.5703125" customWidth="1"/>
    <col min="15367" max="15367" width="17.7109375" customWidth="1"/>
    <col min="15368" max="15368" width="16.42578125" customWidth="1"/>
    <col min="15617" max="15617" width="4.42578125" customWidth="1"/>
    <col min="15618" max="15618" width="49.140625" customWidth="1"/>
    <col min="15619" max="15619" width="14.5703125" customWidth="1"/>
    <col min="15620" max="15620" width="11.140625" customWidth="1"/>
    <col min="15621" max="15621" width="11.85546875" customWidth="1"/>
    <col min="15622" max="15622" width="13.5703125" customWidth="1"/>
    <col min="15623" max="15623" width="17.7109375" customWidth="1"/>
    <col min="15624" max="15624" width="16.42578125" customWidth="1"/>
    <col min="15873" max="15873" width="4.42578125" customWidth="1"/>
    <col min="15874" max="15874" width="49.140625" customWidth="1"/>
    <col min="15875" max="15875" width="14.5703125" customWidth="1"/>
    <col min="15876" max="15876" width="11.140625" customWidth="1"/>
    <col min="15877" max="15877" width="11.85546875" customWidth="1"/>
    <col min="15878" max="15878" width="13.5703125" customWidth="1"/>
    <col min="15879" max="15879" width="17.7109375" customWidth="1"/>
    <col min="15880" max="15880" width="16.42578125" customWidth="1"/>
    <col min="16129" max="16129" width="4.42578125" customWidth="1"/>
    <col min="16130" max="16130" width="49.140625" customWidth="1"/>
    <col min="16131" max="16131" width="14.5703125" customWidth="1"/>
    <col min="16132" max="16132" width="11.140625" customWidth="1"/>
    <col min="16133" max="16133" width="11.85546875" customWidth="1"/>
    <col min="16134" max="16134" width="13.5703125" customWidth="1"/>
    <col min="16135" max="16135" width="17.7109375" customWidth="1"/>
    <col min="16136" max="16136" width="16.42578125" customWidth="1"/>
  </cols>
  <sheetData>
    <row r="2" spans="1:16" ht="15.75" x14ac:dyDescent="0.25">
      <c r="A2" s="66" t="s">
        <v>102</v>
      </c>
      <c r="B2" s="67"/>
      <c r="C2" s="67"/>
      <c r="D2" s="67"/>
      <c r="E2" s="67"/>
      <c r="F2" s="67"/>
      <c r="G2" s="67"/>
    </row>
    <row r="3" spans="1:16" x14ac:dyDescent="0.2">
      <c r="E3" s="87"/>
    </row>
    <row r="4" spans="1:16" ht="15" x14ac:dyDescent="0.25">
      <c r="A4" s="68" t="s">
        <v>103</v>
      </c>
      <c r="B4" s="67"/>
      <c r="C4" s="67"/>
      <c r="D4" s="67"/>
      <c r="E4" s="88"/>
      <c r="F4" s="67"/>
      <c r="G4" s="67"/>
    </row>
    <row r="5" spans="1:16" x14ac:dyDescent="0.2">
      <c r="E5" s="89"/>
    </row>
    <row r="6" spans="1:16" ht="15" x14ac:dyDescent="0.25">
      <c r="A6" s="69" t="s">
        <v>104</v>
      </c>
      <c r="B6" s="70" t="s">
        <v>105</v>
      </c>
      <c r="C6" s="71">
        <v>8</v>
      </c>
      <c r="D6" s="67"/>
      <c r="E6" s="86"/>
      <c r="F6" s="67"/>
      <c r="G6" s="67"/>
    </row>
    <row r="7" spans="1:16" ht="15" x14ac:dyDescent="0.25">
      <c r="A7" s="69" t="s">
        <v>106</v>
      </c>
      <c r="B7" s="70" t="s">
        <v>107</v>
      </c>
      <c r="C7" s="71">
        <v>18</v>
      </c>
      <c r="D7" s="67"/>
      <c r="E7" s="86"/>
      <c r="F7" s="67"/>
      <c r="G7" s="67"/>
    </row>
    <row r="8" spans="1:16" ht="15" x14ac:dyDescent="0.25">
      <c r="A8" s="69" t="s">
        <v>108</v>
      </c>
      <c r="B8" s="70" t="s">
        <v>109</v>
      </c>
      <c r="C8" s="71">
        <v>44</v>
      </c>
      <c r="D8" s="67"/>
      <c r="E8" s="86"/>
      <c r="F8" s="67"/>
      <c r="G8" s="67"/>
    </row>
    <row r="9" spans="1:16" ht="15" x14ac:dyDescent="0.25">
      <c r="A9" s="69" t="s">
        <v>110</v>
      </c>
      <c r="B9" s="70" t="s">
        <v>111</v>
      </c>
      <c r="C9" s="71">
        <v>99</v>
      </c>
      <c r="D9" s="67"/>
      <c r="E9" s="86"/>
      <c r="F9" s="67"/>
      <c r="G9" s="67"/>
    </row>
    <row r="10" spans="1:16" ht="15" x14ac:dyDescent="0.25">
      <c r="A10" s="69" t="s">
        <v>112</v>
      </c>
      <c r="B10" s="70" t="s">
        <v>113</v>
      </c>
      <c r="C10" s="71">
        <v>316</v>
      </c>
      <c r="D10" s="67"/>
      <c r="E10" s="86"/>
      <c r="F10" s="67"/>
      <c r="G10" s="67"/>
    </row>
    <row r="13" spans="1:16" ht="15" x14ac:dyDescent="0.25">
      <c r="A13" s="72" t="s">
        <v>114</v>
      </c>
      <c r="B13" s="67"/>
      <c r="C13" s="67"/>
      <c r="D13" s="67"/>
      <c r="E13" s="67"/>
      <c r="F13" s="67"/>
      <c r="G13" s="67"/>
      <c r="L13" s="148" t="s">
        <v>126</v>
      </c>
      <c r="M13" s="148"/>
      <c r="N13" s="148"/>
      <c r="O13" s="148"/>
      <c r="P13" s="148"/>
    </row>
    <row r="15" spans="1:16" s="76" customFormat="1" ht="127.5" x14ac:dyDescent="0.2">
      <c r="A15" s="73"/>
      <c r="B15" s="74" t="s">
        <v>115</v>
      </c>
      <c r="C15" s="75" t="s">
        <v>116</v>
      </c>
      <c r="D15" s="75" t="s">
        <v>117</v>
      </c>
      <c r="E15" s="75" t="s">
        <v>118</v>
      </c>
      <c r="F15" s="75" t="s">
        <v>119</v>
      </c>
      <c r="G15" s="75" t="s">
        <v>120</v>
      </c>
      <c r="L15" s="96"/>
      <c r="M15" s="97" t="s">
        <v>127</v>
      </c>
      <c r="N15" s="97" t="s">
        <v>128</v>
      </c>
      <c r="O15" s="97" t="s">
        <v>129</v>
      </c>
      <c r="P15" s="97" t="s">
        <v>130</v>
      </c>
    </row>
    <row r="16" spans="1:16" ht="15" x14ac:dyDescent="0.25">
      <c r="A16" s="77"/>
      <c r="B16" s="78">
        <v>1</v>
      </c>
      <c r="C16" s="78">
        <v>2</v>
      </c>
      <c r="D16" s="78">
        <v>3</v>
      </c>
      <c r="E16" s="78">
        <v>4</v>
      </c>
      <c r="F16" s="78">
        <v>5</v>
      </c>
      <c r="G16" s="78">
        <v>6</v>
      </c>
      <c r="L16" s="98" t="s">
        <v>131</v>
      </c>
      <c r="M16" s="99">
        <v>1</v>
      </c>
      <c r="N16" s="99">
        <v>2</v>
      </c>
      <c r="O16" s="100">
        <v>3</v>
      </c>
      <c r="P16" s="99">
        <v>4</v>
      </c>
    </row>
    <row r="17" spans="1:16" ht="15" x14ac:dyDescent="0.25">
      <c r="A17" s="77"/>
      <c r="B17" s="79" t="s">
        <v>105</v>
      </c>
      <c r="C17" s="79">
        <f>C6</f>
        <v>8</v>
      </c>
      <c r="D17" s="79">
        <v>35</v>
      </c>
      <c r="E17" s="80">
        <f>C17/D17</f>
        <v>0.22857142857142856</v>
      </c>
      <c r="F17" s="80">
        <f>E17*0.8+0.2</f>
        <v>0.3828571428571429</v>
      </c>
      <c r="G17" s="144">
        <f>SUM(F17:F21)</f>
        <v>3.1304847754694904</v>
      </c>
      <c r="H17" s="67"/>
      <c r="L17" s="98">
        <v>2015</v>
      </c>
      <c r="M17" s="101">
        <v>0</v>
      </c>
      <c r="N17" s="102">
        <f>ROUND(M17*0.33,2)</f>
        <v>0</v>
      </c>
      <c r="O17" s="149">
        <f>ROUND(N22*0.09,2)</f>
        <v>10149311.15</v>
      </c>
      <c r="P17" s="150">
        <f>ROUND(O17/366*(375-10),2)</f>
        <v>10121580.789999999</v>
      </c>
    </row>
    <row r="18" spans="1:16" ht="15" x14ac:dyDescent="0.25">
      <c r="A18" s="77"/>
      <c r="B18" s="79" t="s">
        <v>107</v>
      </c>
      <c r="C18" s="79">
        <f>C7</f>
        <v>18</v>
      </c>
      <c r="D18" s="79">
        <v>24</v>
      </c>
      <c r="E18" s="80">
        <f>C18/D18</f>
        <v>0.75</v>
      </c>
      <c r="F18" s="80">
        <f>E18*0.8+0.2</f>
        <v>0.8</v>
      </c>
      <c r="G18" s="145"/>
      <c r="H18" s="67"/>
      <c r="L18" s="98">
        <v>2016</v>
      </c>
      <c r="M18" s="101">
        <v>0</v>
      </c>
      <c r="N18" s="102">
        <f>ROUND(M18*0.66,2)</f>
        <v>0</v>
      </c>
      <c r="O18" s="149"/>
      <c r="P18" s="150"/>
    </row>
    <row r="19" spans="1:16" ht="15" x14ac:dyDescent="0.25">
      <c r="A19" s="77"/>
      <c r="B19" s="79" t="s">
        <v>109</v>
      </c>
      <c r="C19" s="79">
        <f>C8</f>
        <v>44</v>
      </c>
      <c r="D19" s="79">
        <v>78</v>
      </c>
      <c r="E19" s="80">
        <f>C19/D19</f>
        <v>0.5641025641025641</v>
      </c>
      <c r="F19" s="80">
        <f>E19*0.8+0.2</f>
        <v>0.6512820512820513</v>
      </c>
      <c r="G19" s="145"/>
      <c r="H19" s="67"/>
      <c r="L19" s="98">
        <v>2017</v>
      </c>
      <c r="M19" s="101">
        <v>112770123.88</v>
      </c>
      <c r="N19" s="102">
        <f>M19</f>
        <v>112770123.88</v>
      </c>
      <c r="O19" s="149"/>
      <c r="P19" s="150"/>
    </row>
    <row r="20" spans="1:16" ht="15" x14ac:dyDescent="0.25">
      <c r="A20" s="77"/>
      <c r="B20" s="79" t="s">
        <v>111</v>
      </c>
      <c r="C20" s="79">
        <f>C9</f>
        <v>99</v>
      </c>
      <c r="D20" s="79">
        <v>166</v>
      </c>
      <c r="E20" s="80">
        <f>C20/D20</f>
        <v>0.59638554216867468</v>
      </c>
      <c r="F20" s="80">
        <f>E20*0.8+0.2</f>
        <v>0.67710843373493979</v>
      </c>
      <c r="G20" s="145"/>
      <c r="H20" s="67"/>
      <c r="L20" s="98">
        <v>2018</v>
      </c>
      <c r="M20" s="103">
        <v>0</v>
      </c>
      <c r="N20" s="102">
        <f>M20</f>
        <v>0</v>
      </c>
      <c r="O20" s="149"/>
      <c r="P20" s="150"/>
    </row>
    <row r="21" spans="1:16" ht="15" x14ac:dyDescent="0.25">
      <c r="A21" s="77"/>
      <c r="B21" s="79" t="s">
        <v>113</v>
      </c>
      <c r="C21" s="79">
        <f>C10</f>
        <v>316</v>
      </c>
      <c r="D21" s="79">
        <v>603</v>
      </c>
      <c r="E21" s="80">
        <f>C21/D21</f>
        <v>0.52404643449419563</v>
      </c>
      <c r="F21" s="80">
        <f>E21*0.8+0.2</f>
        <v>0.61923714759535653</v>
      </c>
      <c r="G21" s="146"/>
      <c r="H21" s="67"/>
      <c r="L21" s="98">
        <v>2019</v>
      </c>
      <c r="M21" s="103">
        <v>0</v>
      </c>
      <c r="N21" s="102">
        <f>M21</f>
        <v>0</v>
      </c>
      <c r="O21" s="149"/>
      <c r="P21" s="150"/>
    </row>
    <row r="22" spans="1:16" ht="15.75" x14ac:dyDescent="0.2">
      <c r="L22" s="104"/>
      <c r="M22" s="105"/>
      <c r="N22" s="106">
        <f>SUM(N17:N21)</f>
        <v>112770123.88</v>
      </c>
      <c r="O22" s="107"/>
      <c r="P22" s="108"/>
    </row>
    <row r="24" spans="1:16" ht="15" x14ac:dyDescent="0.25">
      <c r="A24" s="68" t="s">
        <v>121</v>
      </c>
      <c r="B24" s="67"/>
      <c r="C24" s="67"/>
      <c r="D24" s="67"/>
      <c r="E24" s="67"/>
      <c r="F24" s="67"/>
      <c r="G24" s="67"/>
      <c r="H24" s="67"/>
    </row>
    <row r="26" spans="1:16" s="76" customFormat="1" ht="75" x14ac:dyDescent="0.2">
      <c r="A26" s="81"/>
      <c r="B26" s="74" t="s">
        <v>115</v>
      </c>
      <c r="C26" s="75" t="s">
        <v>116</v>
      </c>
      <c r="D26" s="75" t="s">
        <v>117</v>
      </c>
      <c r="E26" s="147" t="s">
        <v>122</v>
      </c>
      <c r="F26" s="147"/>
      <c r="G26" s="75" t="s">
        <v>123</v>
      </c>
      <c r="H26" s="75" t="s">
        <v>120</v>
      </c>
    </row>
    <row r="27" spans="1:16" s="83" customFormat="1" ht="15" x14ac:dyDescent="0.25">
      <c r="A27" s="82"/>
      <c r="B27" s="78">
        <v>1</v>
      </c>
      <c r="C27" s="78">
        <v>2</v>
      </c>
      <c r="D27" s="78">
        <v>3</v>
      </c>
      <c r="E27" s="78">
        <v>4</v>
      </c>
      <c r="F27" s="78">
        <v>5</v>
      </c>
      <c r="G27" s="78">
        <v>6</v>
      </c>
      <c r="H27" s="78">
        <v>7</v>
      </c>
    </row>
    <row r="28" spans="1:16" ht="15" x14ac:dyDescent="0.25">
      <c r="A28" s="67"/>
      <c r="B28" s="79" t="s">
        <v>105</v>
      </c>
      <c r="C28" s="79">
        <f>C6</f>
        <v>8</v>
      </c>
      <c r="D28" s="79">
        <v>35</v>
      </c>
      <c r="E28" s="84">
        <v>0.1</v>
      </c>
      <c r="F28" s="84">
        <v>0.4</v>
      </c>
      <c r="G28" s="85">
        <f>C28*F28/D28+E28</f>
        <v>0.19142857142857145</v>
      </c>
      <c r="H28" s="144">
        <f>SUM(G28:G32)</f>
        <v>3.3243557643180011</v>
      </c>
    </row>
    <row r="29" spans="1:16" ht="15" x14ac:dyDescent="0.25">
      <c r="A29" s="67"/>
      <c r="B29" s="79" t="s">
        <v>107</v>
      </c>
      <c r="C29" s="79">
        <f>C7</f>
        <v>18</v>
      </c>
      <c r="D29" s="79">
        <v>24</v>
      </c>
      <c r="E29" s="84">
        <v>0.25</v>
      </c>
      <c r="F29" s="84">
        <v>1</v>
      </c>
      <c r="G29" s="85">
        <f>C29*F29/D29+E29</f>
        <v>1</v>
      </c>
      <c r="H29" s="145"/>
    </row>
    <row r="30" spans="1:16" ht="15" x14ac:dyDescent="0.25">
      <c r="A30" s="67"/>
      <c r="B30" s="79" t="s">
        <v>109</v>
      </c>
      <c r="C30" s="79">
        <f>C8</f>
        <v>44</v>
      </c>
      <c r="D30" s="79">
        <v>78</v>
      </c>
      <c r="E30" s="84">
        <v>0.3</v>
      </c>
      <c r="F30" s="84">
        <v>1.2</v>
      </c>
      <c r="G30" s="85">
        <f>C30*F30/D30+E30</f>
        <v>0.97692307692307678</v>
      </c>
      <c r="H30" s="145"/>
    </row>
    <row r="31" spans="1:16" ht="15" x14ac:dyDescent="0.25">
      <c r="A31" s="67"/>
      <c r="B31" s="79" t="s">
        <v>111</v>
      </c>
      <c r="C31" s="79">
        <f>C9</f>
        <v>99</v>
      </c>
      <c r="D31" s="79">
        <v>166</v>
      </c>
      <c r="E31" s="84">
        <v>0.25</v>
      </c>
      <c r="F31" s="84">
        <v>1</v>
      </c>
      <c r="G31" s="85">
        <f>C31*F31/D31+E31</f>
        <v>0.84638554216867468</v>
      </c>
      <c r="H31" s="145"/>
    </row>
    <row r="32" spans="1:16" ht="15" x14ac:dyDescent="0.25">
      <c r="A32" s="67"/>
      <c r="B32" s="79" t="s">
        <v>113</v>
      </c>
      <c r="C32" s="79">
        <f>C10</f>
        <v>316</v>
      </c>
      <c r="D32" s="79">
        <v>603</v>
      </c>
      <c r="E32" s="84">
        <v>0.1</v>
      </c>
      <c r="F32" s="84">
        <v>0.4</v>
      </c>
      <c r="G32" s="85">
        <f>C32*F32/D32+E32</f>
        <v>0.30961857379767832</v>
      </c>
      <c r="H32" s="146"/>
    </row>
  </sheetData>
  <mergeCells count="6">
    <mergeCell ref="G17:G21"/>
    <mergeCell ref="E26:F26"/>
    <mergeCell ref="H28:H32"/>
    <mergeCell ref="L13:P13"/>
    <mergeCell ref="O17:O21"/>
    <mergeCell ref="P17:P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7" sqref="N7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4530d43-241f-4ede-bbc6-3cc388bfe22c">44SDT3RCRQSD-509363874-327477</_dlc_DocId>
    <_dlc_DocIdUrl xmlns="34530d43-241f-4ede-bbc6-3cc388bfe22c">
      <Url>https://shrp.emias.mos.ru/customer/_layouts/15/DocIdRedir.aspx?ID=44SDT3RCRQSD-509363874-327477</Url>
      <Description>44SDT3RCRQSD-509363874-327477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3139A9A5682AB4083181E5C5667D4C7" ma:contentTypeVersion="1" ma:contentTypeDescription="Создание документа." ma:contentTypeScope="" ma:versionID="faa33bebe5d2d7a96853d45752afe8b9">
  <xsd:schema xmlns:xsd="http://www.w3.org/2001/XMLSchema" xmlns:xs="http://www.w3.org/2001/XMLSchema" xmlns:p="http://schemas.microsoft.com/office/2006/metadata/properties" xmlns:ns2="34530d43-241f-4ede-bbc6-3cc388bfe22c" xmlns:ns3="ec6f0d76-c376-4ab8-91cd-b5ea1788500c" targetNamespace="http://schemas.microsoft.com/office/2006/metadata/properties" ma:root="true" ma:fieldsID="110c05f7bdb737fdebdff8bcc40416d4" ns2:_="" ns3:_="">
    <xsd:import namespace="34530d43-241f-4ede-bbc6-3cc388bfe22c"/>
    <xsd:import namespace="ec6f0d76-c376-4ab8-91cd-b5ea178850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30d43-241f-4ede-bbc6-3cc388bfe22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f0d76-c376-4ab8-91cd-b5ea1788500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35BAC-4819-4745-9D19-7483A774C3DB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ec6f0d76-c376-4ab8-91cd-b5ea1788500c"/>
    <ds:schemaRef ds:uri="http://purl.org/dc/elements/1.1/"/>
    <ds:schemaRef ds:uri="http://purl.org/dc/terms/"/>
    <ds:schemaRef ds:uri="34530d43-241f-4ede-bbc6-3cc388bfe22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E654ADF-1BD0-41BA-BE96-BF1477C84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EA10BC-06B2-4E49-9AAE-54126EC7A4F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8C6AA2D-3DF0-469A-A505-0FC93F164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530d43-241f-4ede-bbc6-3cc388bfe22c"/>
    <ds:schemaRef ds:uri="ec6f0d76-c376-4ab8-91cd-b5ea178850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2.1.Титул</vt:lpstr>
      <vt:lpstr>2.2.Расчет</vt:lpstr>
      <vt:lpstr>2.3.СтоимостьЕдТрудоемкости</vt:lpstr>
      <vt:lpstr>2.4.Коэф_и_показатели</vt:lpstr>
      <vt:lpstr>2.5.SLA</vt:lpstr>
      <vt:lpstr>Ф. сложн.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Кравец Валерия Павловна</dc:creator>
  <cp:lastModifiedBy>Пономаренко Елена Васильевна</cp:lastModifiedBy>
  <cp:lastPrinted>2016-07-19T17:58:28Z</cp:lastPrinted>
  <dcterms:created xsi:type="dcterms:W3CDTF">2004-05-16T18:44:46Z</dcterms:created>
  <dcterms:modified xsi:type="dcterms:W3CDTF">2022-04-05T11:03:58Z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0x010100B3139A9A5682AB4083181E5C5667D4C7</vt:lpwstr>
  </property>
  <property fmtid="{D5CDD505-2E9C-101B-9397-08002B2CF9AE}" pid="3" name="_dlc_DocIdItemGuid">
    <vt:lpwstr>f55c389e-02df-43cd-a5cb-a48a6cee8ddc</vt:lpwstr>
  </property>
</Properties>
</file>